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codeName="ThisWorkbook"/>
  <mc:AlternateContent xmlns:mc="http://schemas.openxmlformats.org/markup-compatibility/2006">
    <mc:Choice Requires="x15">
      <x15ac:absPath xmlns:x15ac="http://schemas.microsoft.com/office/spreadsheetml/2010/11/ac" url="C:\Users\jpaml\OneDrive\SPE Webinar\"/>
    </mc:Choice>
  </mc:AlternateContent>
  <xr:revisionPtr revIDLastSave="0" documentId="8_{0DF81BF1-764F-4545-AB0B-6D3964655865}" xr6:coauthVersionLast="45" xr6:coauthVersionMax="45" xr10:uidLastSave="{00000000-0000-0000-0000-000000000000}"/>
  <bookViews>
    <workbookView xWindow="-98" yWindow="-98" windowWidth="22695" windowHeight="14595" tabRatio="859" xr2:uid="{00000000-000D-0000-FFFF-FFFF00000000}"/>
  </bookViews>
  <sheets>
    <sheet name="Tab 1 Negotiation Assessment" sheetId="8" r:id="rId1"/>
    <sheet name="3A. BID and NEGO Present Format" sheetId="37" state="hidden" r:id="rId2"/>
    <sheet name="Tab 2 Presentation Format" sheetId="43" r:id="rId3"/>
  </sheets>
  <definedNames>
    <definedName name="_xlnm.Print_Area" localSheetId="1">'3A. BID and NEGO Present Format'!$A$1:$S$68</definedName>
    <definedName name="_xlnm.Print_Area" localSheetId="2">'Tab 2 Presentation Format'!$A$1:$U$84</definedName>
    <definedName name="_xlnm.Print_Titles" localSheetId="1">'3A. BID and NEGO Present Format'!$1:$1</definedName>
    <definedName name="_xlnm.Print_Titles" localSheetId="2">'Tab 2 Presentation Format'!$1:$1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0" i="43" l="1"/>
  <c r="G30" i="43" s="1"/>
  <c r="F30" i="43" s="1"/>
  <c r="E30" i="43"/>
  <c r="E29" i="43"/>
  <c r="I30" i="37"/>
  <c r="G30" i="37" s="1"/>
  <c r="E30" i="37"/>
  <c r="F30" i="37" l="1"/>
  <c r="B1" i="43" l="1"/>
  <c r="I34" i="43"/>
  <c r="G34" i="43" s="1"/>
  <c r="E34" i="43"/>
  <c r="I33" i="43"/>
  <c r="G33" i="43" s="1"/>
  <c r="E33" i="43"/>
  <c r="I32" i="43"/>
  <c r="G32" i="43" s="1"/>
  <c r="F32" i="43" s="1"/>
  <c r="E32" i="43"/>
  <c r="I31" i="43"/>
  <c r="G31" i="43" s="1"/>
  <c r="F31" i="43" s="1"/>
  <c r="E31" i="43"/>
  <c r="I29" i="43"/>
  <c r="G29" i="43" s="1"/>
  <c r="F29" i="43" s="1"/>
  <c r="I28" i="43"/>
  <c r="G28" i="43" s="1"/>
  <c r="F28" i="43" s="1"/>
  <c r="E28" i="43"/>
  <c r="E5" i="37"/>
  <c r="B1" i="37"/>
  <c r="I34" i="37"/>
  <c r="G34" i="37" s="1"/>
  <c r="I33" i="37"/>
  <c r="G33" i="37" s="1"/>
  <c r="I32" i="37"/>
  <c r="G32" i="37" s="1"/>
  <c r="F32" i="37" s="1"/>
  <c r="I31" i="37"/>
  <c r="G31" i="37" s="1"/>
  <c r="F31" i="37" s="1"/>
  <c r="I29" i="37"/>
  <c r="G29" i="37" s="1"/>
  <c r="F29" i="37" s="1"/>
  <c r="I28" i="37"/>
  <c r="G28" i="37" s="1"/>
  <c r="F28" i="37" s="1"/>
  <c r="E34" i="37"/>
  <c r="E33" i="37"/>
  <c r="E32" i="37"/>
  <c r="E31" i="37"/>
  <c r="E29" i="37"/>
  <c r="E28" i="37"/>
  <c r="G78" i="43" l="1"/>
  <c r="G77" i="43"/>
  <c r="G76" i="43"/>
  <c r="I27" i="43"/>
  <c r="G27" i="43" s="1"/>
  <c r="F27" i="43" s="1"/>
  <c r="E27" i="43"/>
  <c r="G75" i="43"/>
  <c r="I26" i="43"/>
  <c r="G26" i="43" s="1"/>
  <c r="F26" i="43" s="1"/>
  <c r="E26" i="43"/>
  <c r="G74" i="43"/>
  <c r="E74" i="43"/>
  <c r="I25" i="43"/>
  <c r="G25" i="43" s="1"/>
  <c r="F25" i="43" s="1"/>
  <c r="E25" i="43"/>
  <c r="G73" i="43"/>
  <c r="I24" i="43"/>
  <c r="G24" i="43" s="1"/>
  <c r="F24" i="43" s="1"/>
  <c r="E24" i="43"/>
  <c r="G72" i="43"/>
  <c r="I23" i="43"/>
  <c r="G23" i="43" s="1"/>
  <c r="F23" i="43" s="1"/>
  <c r="E23" i="43"/>
  <c r="G71" i="43"/>
  <c r="E71" i="43"/>
  <c r="I22" i="43"/>
  <c r="G22" i="43" s="1"/>
  <c r="F22" i="43" s="1"/>
  <c r="E22" i="43"/>
  <c r="I21" i="43"/>
  <c r="G21" i="43" s="1"/>
  <c r="F21" i="43" s="1"/>
  <c r="E21" i="43"/>
  <c r="G69" i="43"/>
  <c r="I20" i="43"/>
  <c r="G20" i="43" s="1"/>
  <c r="E20" i="43"/>
  <c r="G68" i="43"/>
  <c r="I19" i="43"/>
  <c r="G19" i="43" s="1"/>
  <c r="F19" i="43" s="1"/>
  <c r="E19" i="43"/>
  <c r="G67" i="43"/>
  <c r="I18" i="43"/>
  <c r="G18" i="43" s="1"/>
  <c r="F18" i="43" s="1"/>
  <c r="E18" i="43"/>
  <c r="G66" i="43"/>
  <c r="I17" i="43"/>
  <c r="G17" i="43" s="1"/>
  <c r="F17" i="43" s="1"/>
  <c r="E17" i="43"/>
  <c r="G65" i="43"/>
  <c r="I16" i="43"/>
  <c r="G16" i="43" s="1"/>
  <c r="F16" i="43" s="1"/>
  <c r="E16" i="43"/>
  <c r="F64" i="43"/>
  <c r="E64" i="43"/>
  <c r="I15" i="43"/>
  <c r="G15" i="43" s="1"/>
  <c r="F15" i="43" s="1"/>
  <c r="E15" i="43"/>
  <c r="F63" i="43"/>
  <c r="E63" i="43"/>
  <c r="I14" i="43"/>
  <c r="G14" i="43" s="1"/>
  <c r="F14" i="43" s="1"/>
  <c r="E14" i="43"/>
  <c r="F62" i="43"/>
  <c r="E62" i="43"/>
  <c r="I13" i="43"/>
  <c r="G13" i="43" s="1"/>
  <c r="F13" i="43" s="1"/>
  <c r="E13" i="43"/>
  <c r="E61" i="43"/>
  <c r="I12" i="43"/>
  <c r="G12" i="43" s="1"/>
  <c r="F12" i="43" s="1"/>
  <c r="E12" i="43"/>
  <c r="F60" i="43"/>
  <c r="E60" i="43"/>
  <c r="I11" i="43"/>
  <c r="G11" i="43" s="1"/>
  <c r="F11" i="43" s="1"/>
  <c r="E11" i="43"/>
  <c r="F59" i="43"/>
  <c r="E59" i="43"/>
  <c r="I10" i="43"/>
  <c r="G10" i="43" s="1"/>
  <c r="F10" i="43" s="1"/>
  <c r="E10" i="43"/>
  <c r="F58" i="43"/>
  <c r="E58" i="43"/>
  <c r="I9" i="43"/>
  <c r="G9" i="43" s="1"/>
  <c r="F9" i="43" s="1"/>
  <c r="E9" i="43"/>
  <c r="F57" i="43"/>
  <c r="E57" i="43"/>
  <c r="I8" i="43"/>
  <c r="G8" i="43" s="1"/>
  <c r="F8" i="43" s="1"/>
  <c r="E8" i="43"/>
  <c r="F56" i="43"/>
  <c r="E56" i="43"/>
  <c r="I7" i="43"/>
  <c r="G7" i="43" s="1"/>
  <c r="F7" i="43" s="1"/>
  <c r="E7" i="43"/>
  <c r="F55" i="43"/>
  <c r="E55" i="43"/>
  <c r="I6" i="43"/>
  <c r="G6" i="43" s="1"/>
  <c r="E6" i="43"/>
  <c r="F54" i="43"/>
  <c r="E54" i="43"/>
  <c r="I5" i="43"/>
  <c r="G5" i="43" s="1"/>
  <c r="F5" i="43" s="1"/>
  <c r="E5" i="43"/>
  <c r="G36" i="43" l="1"/>
  <c r="G35" i="43"/>
  <c r="G37" i="43"/>
  <c r="M9" i="37"/>
  <c r="M8" i="37"/>
  <c r="AN13" i="8"/>
  <c r="F61" i="43" s="1"/>
  <c r="I21" i="37"/>
  <c r="G21" i="37" s="1"/>
  <c r="F21" i="37" s="1"/>
  <c r="I22" i="37"/>
  <c r="G22" i="37" s="1"/>
  <c r="F22" i="37" s="1"/>
  <c r="I20" i="37"/>
  <c r="G20" i="37" s="1"/>
  <c r="F20" i="37" s="1"/>
  <c r="I19" i="37"/>
  <c r="G19" i="37" s="1"/>
  <c r="F19" i="37" s="1"/>
  <c r="Q12" i="37"/>
  <c r="Q10" i="37"/>
  <c r="P10" i="37"/>
  <c r="O10" i="37"/>
  <c r="I27" i="37"/>
  <c r="G27" i="37" s="1"/>
  <c r="F27" i="37" s="1"/>
  <c r="I26" i="37"/>
  <c r="G26" i="37" s="1"/>
  <c r="F26" i="37" s="1"/>
  <c r="I25" i="37"/>
  <c r="G25" i="37" s="1"/>
  <c r="F25" i="37" s="1"/>
  <c r="I24" i="37"/>
  <c r="G24" i="37" s="1"/>
  <c r="F24" i="37" s="1"/>
  <c r="I23" i="37"/>
  <c r="G23" i="37" s="1"/>
  <c r="F23" i="37" s="1"/>
  <c r="E27" i="37"/>
  <c r="E26" i="37"/>
  <c r="E25" i="37"/>
  <c r="E24" i="37"/>
  <c r="E23" i="37"/>
  <c r="E22" i="37"/>
  <c r="E21" i="37"/>
  <c r="E20" i="37"/>
  <c r="E19" i="37"/>
  <c r="E18" i="37"/>
  <c r="P12" i="37" l="1"/>
  <c r="O12" i="37"/>
  <c r="N29" i="37" l="1"/>
  <c r="N28" i="37"/>
  <c r="N27" i="37"/>
  <c r="N26" i="37"/>
  <c r="N25" i="37"/>
  <c r="L25" i="37"/>
  <c r="N24" i="37"/>
  <c r="N23" i="37"/>
  <c r="N22" i="37"/>
  <c r="L22" i="37"/>
  <c r="N20" i="37"/>
  <c r="N19" i="37"/>
  <c r="N18" i="37"/>
  <c r="N17" i="37"/>
  <c r="N16" i="37"/>
  <c r="M15" i="37"/>
  <c r="L15" i="37"/>
  <c r="M14" i="37"/>
  <c r="L14" i="37"/>
  <c r="I18" i="37"/>
  <c r="G18" i="37" s="1"/>
  <c r="F18" i="37" s="1"/>
  <c r="I17" i="37"/>
  <c r="G17" i="37" s="1"/>
  <c r="F17" i="37" s="1"/>
  <c r="E17" i="37"/>
  <c r="I16" i="37"/>
  <c r="G16" i="37" s="1"/>
  <c r="F16" i="37" s="1"/>
  <c r="E16" i="37"/>
  <c r="I15" i="37"/>
  <c r="G15" i="37" s="1"/>
  <c r="F15" i="37" s="1"/>
  <c r="E15" i="37"/>
  <c r="I14" i="37"/>
  <c r="G14" i="37" s="1"/>
  <c r="F14" i="37" s="1"/>
  <c r="E14" i="37"/>
  <c r="M13" i="37"/>
  <c r="L13" i="37"/>
  <c r="I13" i="37"/>
  <c r="G13" i="37" s="1"/>
  <c r="F13" i="37" s="1"/>
  <c r="E13" i="37"/>
  <c r="M12" i="37"/>
  <c r="L12" i="37"/>
  <c r="I12" i="37"/>
  <c r="G12" i="37" s="1"/>
  <c r="F12" i="37" s="1"/>
  <c r="E12" i="37"/>
  <c r="M11" i="37"/>
  <c r="L11" i="37"/>
  <c r="I11" i="37"/>
  <c r="G11" i="37" s="1"/>
  <c r="F11" i="37" s="1"/>
  <c r="E11" i="37"/>
  <c r="M10" i="37"/>
  <c r="L10" i="37"/>
  <c r="I10" i="37"/>
  <c r="G10" i="37" s="1"/>
  <c r="F10" i="37" s="1"/>
  <c r="E10" i="37"/>
  <c r="L9" i="37"/>
  <c r="I9" i="37"/>
  <c r="G9" i="37" s="1"/>
  <c r="F9" i="37" s="1"/>
  <c r="E9" i="37"/>
  <c r="L8" i="37"/>
  <c r="I8" i="37"/>
  <c r="G8" i="37" s="1"/>
  <c r="F8" i="37" s="1"/>
  <c r="E8" i="37"/>
  <c r="L7" i="37"/>
  <c r="I7" i="37"/>
  <c r="G7" i="37" s="1"/>
  <c r="F7" i="37" s="1"/>
  <c r="E7" i="37"/>
  <c r="M6" i="37"/>
  <c r="L6" i="37"/>
  <c r="I6" i="37"/>
  <c r="G6" i="37" s="1"/>
  <c r="E6" i="37"/>
  <c r="M5" i="37"/>
  <c r="L5" i="37"/>
  <c r="I5" i="37"/>
  <c r="G5" i="37" s="1"/>
  <c r="G35" i="37" l="1"/>
  <c r="F5" i="37"/>
  <c r="G37" i="37"/>
  <c r="G36" i="37"/>
  <c r="M7" i="37" l="1"/>
</calcChain>
</file>

<file path=xl/sharedStrings.xml><?xml version="1.0" encoding="utf-8"?>
<sst xmlns="http://schemas.openxmlformats.org/spreadsheetml/2006/main" count="440" uniqueCount="170">
  <si>
    <t>Weak</t>
  </si>
  <si>
    <t>Timing</t>
  </si>
  <si>
    <t>Market Share</t>
  </si>
  <si>
    <t>Strategy Summary</t>
  </si>
  <si>
    <t>Tactics Summary</t>
  </si>
  <si>
    <t>Critical Success Factors</t>
  </si>
  <si>
    <t>Market Condition</t>
  </si>
  <si>
    <t>Negotiation Position</t>
  </si>
  <si>
    <t>Strategy Description</t>
  </si>
  <si>
    <t>Relationship Strategies</t>
  </si>
  <si>
    <t>Majority</t>
  </si>
  <si>
    <t>Below</t>
  </si>
  <si>
    <t>Limited Capacity</t>
  </si>
  <si>
    <t>Strong</t>
  </si>
  <si>
    <t>Good</t>
  </si>
  <si>
    <t>Approver</t>
  </si>
  <si>
    <t>Frontal</t>
  </si>
  <si>
    <t>Leverage</t>
  </si>
  <si>
    <t>Motivate</t>
  </si>
  <si>
    <t>Neutralize</t>
  </si>
  <si>
    <t>Competition</t>
  </si>
  <si>
    <t>Other</t>
  </si>
  <si>
    <t>Split</t>
  </si>
  <si>
    <t>Near</t>
  </si>
  <si>
    <t>Equilibrium</t>
  </si>
  <si>
    <t>Spirit</t>
  </si>
  <si>
    <t>Limited</t>
  </si>
  <si>
    <t>Decision Maker</t>
  </si>
  <si>
    <t>Flanking</t>
  </si>
  <si>
    <t>Low</t>
  </si>
  <si>
    <t>Above</t>
  </si>
  <si>
    <t>Excess Capacity</t>
  </si>
  <si>
    <t>Poor</t>
  </si>
  <si>
    <t>User/Evaluator</t>
  </si>
  <si>
    <t>Fragment</t>
  </si>
  <si>
    <t>n</t>
  </si>
  <si>
    <t>Comments</t>
  </si>
  <si>
    <t>Under</t>
  </si>
  <si>
    <t>Accurate</t>
  </si>
  <si>
    <t>Over</t>
  </si>
  <si>
    <t>Extraneous</t>
  </si>
  <si>
    <t>Omitted</t>
  </si>
  <si>
    <t>Implied</t>
  </si>
  <si>
    <t>Award</t>
  </si>
  <si>
    <t>Sole</t>
  </si>
  <si>
    <t>Commoditized</t>
  </si>
  <si>
    <t>High</t>
  </si>
  <si>
    <t>Medium</t>
  </si>
  <si>
    <t>Type 1</t>
  </si>
  <si>
    <t>Type 2</t>
  </si>
  <si>
    <t>Type 3</t>
  </si>
  <si>
    <t>Same</t>
  </si>
  <si>
    <t>Market Trend Pricing</t>
  </si>
  <si>
    <t>Increasing</t>
  </si>
  <si>
    <t>Flat</t>
  </si>
  <si>
    <t>Decreasing</t>
  </si>
  <si>
    <t>Level 1 - MIS</t>
  </si>
  <si>
    <t>Level 2 - SBS</t>
  </si>
  <si>
    <t>Level 3 - DNI</t>
  </si>
  <si>
    <t>Factor</t>
  </si>
  <si>
    <t>Sub-Factors</t>
  </si>
  <si>
    <t>Tender Factors</t>
  </si>
  <si>
    <t>Recent Market Developments</t>
  </si>
  <si>
    <t>Positive</t>
  </si>
  <si>
    <t>Neutral</t>
  </si>
  <si>
    <t>Negative</t>
  </si>
  <si>
    <t>Prove Value</t>
  </si>
  <si>
    <t>Insulate</t>
  </si>
  <si>
    <t>Minimize</t>
  </si>
  <si>
    <t>Emphasize</t>
  </si>
  <si>
    <t>Objectives</t>
  </si>
  <si>
    <t>Retrieve</t>
  </si>
  <si>
    <t>Market Segment Profitability</t>
  </si>
  <si>
    <t>Prove</t>
  </si>
  <si>
    <t>Yes</t>
  </si>
  <si>
    <t>No</t>
  </si>
  <si>
    <t>Customer</t>
  </si>
  <si>
    <t>Factors</t>
  </si>
  <si>
    <t>P10</t>
  </si>
  <si>
    <t>P50</t>
  </si>
  <si>
    <t>P90</t>
  </si>
  <si>
    <t>Parameter</t>
  </si>
  <si>
    <t>Can We Win</t>
  </si>
  <si>
    <t>Is It Worth Winning</t>
  </si>
  <si>
    <t>Can We Compete</t>
  </si>
  <si>
    <t>At Target</t>
  </si>
  <si>
    <t>Enterprise</t>
  </si>
  <si>
    <t>Consultative</t>
  </si>
  <si>
    <t>Transactional</t>
  </si>
  <si>
    <t>Partner</t>
  </si>
  <si>
    <t>OFFER SUMMARY</t>
  </si>
  <si>
    <t>Incumbent</t>
  </si>
  <si>
    <t>Lead Negotiator</t>
  </si>
  <si>
    <t>Lead Negotiator Alignment</t>
  </si>
  <si>
    <t>Negotiation Summay</t>
  </si>
  <si>
    <t>Competitor</t>
  </si>
  <si>
    <t>Strong Position</t>
  </si>
  <si>
    <t>Weak Position</t>
  </si>
  <si>
    <t>Non Negotiable</t>
  </si>
  <si>
    <t>Supporter/Mentor</t>
  </si>
  <si>
    <t>Non Supporter</t>
  </si>
  <si>
    <t>Market Intelligence</t>
  </si>
  <si>
    <t>Opportunity Assessment</t>
  </si>
  <si>
    <t>Pipeline Analysis</t>
  </si>
  <si>
    <t>Analysis</t>
  </si>
  <si>
    <t xml:space="preserve"> Type of Tender</t>
  </si>
  <si>
    <t>Lead Negotiator Influence</t>
  </si>
  <si>
    <t xml:space="preserve"> Market Performance</t>
  </si>
  <si>
    <t>Winning</t>
  </si>
  <si>
    <t>Splitting</t>
  </si>
  <si>
    <t>Losing</t>
  </si>
  <si>
    <t>Single</t>
  </si>
  <si>
    <t>Strategic</t>
  </si>
  <si>
    <t>Tactics</t>
  </si>
  <si>
    <t>You</t>
  </si>
  <si>
    <t>Your Company</t>
  </si>
  <si>
    <t>Market Rate for Scope of Work</t>
  </si>
  <si>
    <t>Bid Evaluation Total Tender Value (TTV)</t>
  </si>
  <si>
    <t>TTV Relative to Market</t>
  </si>
  <si>
    <t xml:space="preserve"> Expected Value ( EV) Revenue Target</t>
  </si>
  <si>
    <t>Monte Carlo Analysis</t>
  </si>
  <si>
    <t>High Confidence Will Not Make Less</t>
  </si>
  <si>
    <t>Low Confidence Highest Estimate</t>
  </si>
  <si>
    <t>NEGOTIATION SUMMARY</t>
  </si>
  <si>
    <t>&gt;10%</t>
  </si>
  <si>
    <t>&lt;=10%</t>
  </si>
  <si>
    <t>None</t>
  </si>
  <si>
    <t>Services Implied</t>
  </si>
  <si>
    <t>Specification Under</t>
  </si>
  <si>
    <t>Specification Over</t>
  </si>
  <si>
    <t>Contract Risks</t>
  </si>
  <si>
    <t>Services Omitted</t>
  </si>
  <si>
    <t>Services Extraneous</t>
  </si>
  <si>
    <t>Customer's Preferred Relationship</t>
  </si>
  <si>
    <t>Call Off</t>
  </si>
  <si>
    <t>Compliant</t>
  </si>
  <si>
    <t>Minor</t>
  </si>
  <si>
    <t>Non-compliant</t>
  </si>
  <si>
    <t>Business
 Risks</t>
  </si>
  <si>
    <t>TENDER ANALYSIS AND BID SUMMARY</t>
  </si>
  <si>
    <t>Categories</t>
  </si>
  <si>
    <t>TTV Gross Profit $</t>
  </si>
  <si>
    <t>TTV Net Profit %</t>
  </si>
  <si>
    <t xml:space="preserve"> EV Gross Profit Target $</t>
  </si>
  <si>
    <t>Value</t>
  </si>
  <si>
    <t>Green Level 1 MIS</t>
  </si>
  <si>
    <t>Yellow Level 2 SBS</t>
  </si>
  <si>
    <t>Red Level 3 DNI</t>
  </si>
  <si>
    <t xml:space="preserve">COMMENT: Will treat as Type 3 tender and submit competitive tender for generic services, and sell up (Flank) during project execution starting with the 2nd well drilled on the edge of the field which we believe makes the tender understated and there will be several services run that are not in the tender.   </t>
  </si>
  <si>
    <t xml:space="preserve">COMMENT:  Need to address perception of below average service with Asset Manager possibly leveraging our executive level supporter.  At the time of final decision need to review value add with our supporter as competitor has one high level supporter who is the other approver.
</t>
  </si>
  <si>
    <t>COMMENT:</t>
  </si>
  <si>
    <t xml:space="preserve"> EV Net Profit Target %</t>
  </si>
  <si>
    <t>Tender Analysis</t>
  </si>
  <si>
    <t>Frequency</t>
  </si>
  <si>
    <t>Revenue and Profit Projections</t>
  </si>
  <si>
    <t>Strategy</t>
  </si>
  <si>
    <t>BATNA Customer</t>
  </si>
  <si>
    <t xml:space="preserve"> Negotiation Price Issues </t>
  </si>
  <si>
    <t xml:space="preserve"> Negotiation Other Issues</t>
  </si>
  <si>
    <t>Worst</t>
  </si>
  <si>
    <t>Better</t>
  </si>
  <si>
    <t>TENDER AND NEGOTIATION ANALYSIS</t>
  </si>
  <si>
    <t>BATNA Your Company</t>
  </si>
  <si>
    <t>TENDER and NEGOTIATION ANALYSIS</t>
  </si>
  <si>
    <t>RADAR PLOT</t>
  </si>
  <si>
    <t>Volume of Work Under Stated</t>
  </si>
  <si>
    <t>Volume of Work  Over Stated</t>
  </si>
  <si>
    <t>Offer Summary</t>
  </si>
  <si>
    <t xml:space="preserve">Your Case Study </t>
  </si>
  <si>
    <t>Case Study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</si>
</sst>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3" x14ac:knownFonts="1">
    <font>
      <sz val="10"/>
      <name val="Arial"/>
    </font>
    <font>
      <sz val="10"/>
      <name val="Arial"/>
      <family val="2"/>
    </font>
    <font>
      <sz val="9"/>
      <name val="Arial"/>
      <family val="2"/>
    </font>
    <font>
      <b/>
      <sz val="9"/>
      <name val="Arial"/>
      <family val="2"/>
    </font>
    <font>
      <b/>
      <u/>
      <sz val="9"/>
      <name val="Arial"/>
      <family val="2"/>
    </font>
    <font>
      <sz val="8"/>
      <name val="Arial"/>
      <family val="2"/>
    </font>
    <font>
      <b/>
      <sz val="8"/>
      <name val="Arial"/>
      <family val="2"/>
    </font>
    <font>
      <b/>
      <sz val="10"/>
      <color indexed="9"/>
      <name val="Arial"/>
      <family val="2"/>
    </font>
    <font>
      <sz val="8"/>
      <name val="Arial"/>
      <family val="2"/>
    </font>
    <font>
      <sz val="10"/>
      <color indexed="8"/>
      <name val="Arial"/>
      <family val="2"/>
    </font>
    <font>
      <b/>
      <sz val="14"/>
      <color indexed="9"/>
      <name val="Arial"/>
      <family val="2"/>
    </font>
    <font>
      <b/>
      <sz val="12"/>
      <color indexed="9"/>
      <name val="Arial"/>
      <family val="2"/>
    </font>
    <font>
      <sz val="10"/>
      <color indexed="8"/>
      <name val="Wingdings"/>
      <charset val="2"/>
    </font>
    <font>
      <i/>
      <sz val="10"/>
      <name val="Arial"/>
      <family val="2"/>
    </font>
    <font>
      <b/>
      <sz val="22"/>
      <color indexed="9"/>
      <name val="Arial"/>
      <family val="2"/>
    </font>
    <font>
      <sz val="10"/>
      <name val="Arial"/>
      <family val="2"/>
    </font>
    <font>
      <sz val="12"/>
      <name val="Arial"/>
      <family val="2"/>
    </font>
    <font>
      <b/>
      <sz val="10"/>
      <name val="Arial"/>
      <family val="2"/>
    </font>
    <font>
      <b/>
      <sz val="8"/>
      <color theme="0"/>
      <name val="Arial"/>
      <family val="2"/>
    </font>
    <font>
      <sz val="10"/>
      <color theme="0"/>
      <name val="Wingdings"/>
      <charset val="2"/>
    </font>
    <font>
      <sz val="9"/>
      <color theme="0"/>
      <name val="Wingdings"/>
      <charset val="2"/>
    </font>
    <font>
      <b/>
      <sz val="16"/>
      <color theme="0"/>
      <name val="Arial"/>
      <family val="2"/>
    </font>
    <font>
      <sz val="9"/>
      <color theme="0"/>
      <name val="Arial"/>
      <family val="2"/>
    </font>
    <font>
      <u/>
      <sz val="10"/>
      <color indexed="12"/>
      <name val="Arial"/>
      <family val="2"/>
    </font>
    <font>
      <b/>
      <sz val="20"/>
      <color indexed="9"/>
      <name val="Arial"/>
      <family val="2"/>
    </font>
    <font>
      <b/>
      <sz val="14"/>
      <color theme="0"/>
      <name val="Arial"/>
      <family val="2"/>
    </font>
    <font>
      <b/>
      <sz val="28"/>
      <color indexed="9"/>
      <name val="Arial"/>
      <family val="2"/>
    </font>
    <font>
      <b/>
      <sz val="36"/>
      <color indexed="9"/>
      <name val="Arial"/>
      <family val="2"/>
    </font>
    <font>
      <b/>
      <sz val="48"/>
      <color indexed="9"/>
      <name val="Arial"/>
      <family val="2"/>
    </font>
    <font>
      <b/>
      <sz val="9"/>
      <color theme="0"/>
      <name val="Arial"/>
      <family val="2"/>
    </font>
    <font>
      <b/>
      <sz val="18"/>
      <color theme="0"/>
      <name val="Arial"/>
      <family val="2"/>
    </font>
    <font>
      <b/>
      <sz val="12"/>
      <name val="Arial"/>
      <family val="2"/>
    </font>
    <font>
      <b/>
      <sz val="12"/>
      <color theme="0"/>
      <name val="Arial"/>
      <family val="2"/>
    </font>
    <font>
      <b/>
      <sz val="12"/>
      <color theme="1"/>
      <name val="Arial"/>
      <family val="2"/>
    </font>
    <font>
      <sz val="12"/>
      <color indexed="9"/>
      <name val="Arial"/>
      <family val="2"/>
    </font>
    <font>
      <sz val="12"/>
      <color theme="0"/>
      <name val="Arial"/>
      <family val="2"/>
    </font>
    <font>
      <sz val="12"/>
      <color indexed="8"/>
      <name val="Arial"/>
      <family val="2"/>
    </font>
    <font>
      <sz val="12"/>
      <color theme="1"/>
      <name val="Arial"/>
      <family val="2"/>
    </font>
    <font>
      <sz val="12"/>
      <color theme="0"/>
      <name val="Wingdings"/>
      <charset val="2"/>
    </font>
    <font>
      <b/>
      <sz val="22"/>
      <color theme="1"/>
      <name val="Arial"/>
      <family val="2"/>
    </font>
    <font>
      <sz val="14"/>
      <color theme="0"/>
      <name val="Arial"/>
      <family val="2"/>
    </font>
    <font>
      <sz val="16"/>
      <color theme="0"/>
      <name val="Arial"/>
      <family val="2"/>
    </font>
    <font>
      <sz val="11"/>
      <color theme="0"/>
      <name val="Arial"/>
      <family val="2"/>
    </font>
  </fonts>
  <fills count="7">
    <fill>
      <patternFill patternType="none"/>
    </fill>
    <fill>
      <patternFill patternType="gray125"/>
    </fill>
    <fill>
      <patternFill patternType="solid">
        <fgColor indexed="8"/>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rgb="FF009900"/>
        <bgColor indexed="64"/>
      </patternFill>
    </fill>
  </fills>
  <borders count="130">
    <border>
      <left/>
      <right/>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double">
        <color indexed="34"/>
      </left>
      <right style="double">
        <color indexed="34"/>
      </right>
      <top style="medium">
        <color indexed="64"/>
      </top>
      <bottom/>
      <diagonal/>
    </border>
    <border>
      <left/>
      <right style="medium">
        <color indexed="64"/>
      </right>
      <top/>
      <bottom/>
      <diagonal/>
    </border>
    <border>
      <left style="double">
        <color indexed="34"/>
      </left>
      <right/>
      <top/>
      <bottom/>
      <diagonal/>
    </border>
    <border>
      <left style="double">
        <color indexed="13"/>
      </left>
      <right/>
      <top style="double">
        <color indexed="13"/>
      </top>
      <bottom/>
      <diagonal/>
    </border>
    <border>
      <left/>
      <right/>
      <top style="double">
        <color indexed="13"/>
      </top>
      <bottom/>
      <diagonal/>
    </border>
    <border>
      <left/>
      <right style="double">
        <color indexed="13"/>
      </right>
      <top style="double">
        <color indexed="13"/>
      </top>
      <bottom/>
      <diagonal/>
    </border>
    <border>
      <left/>
      <right style="double">
        <color indexed="13"/>
      </right>
      <top/>
      <bottom style="medium">
        <color indexed="64"/>
      </bottom>
      <diagonal/>
    </border>
    <border>
      <left/>
      <right style="double">
        <color indexed="13"/>
      </right>
      <top/>
      <bottom/>
      <diagonal/>
    </border>
    <border>
      <left/>
      <right/>
      <top style="double">
        <color indexed="34"/>
      </top>
      <bottom/>
      <diagonal/>
    </border>
    <border>
      <left/>
      <right/>
      <top style="medium">
        <color indexed="8"/>
      </top>
      <bottom style="medium">
        <color indexed="8"/>
      </bottom>
      <diagonal/>
    </border>
    <border>
      <left/>
      <right/>
      <top style="medium">
        <color indexed="64"/>
      </top>
      <bottom style="medium">
        <color indexed="64"/>
      </bottom>
      <diagonal/>
    </border>
    <border>
      <left/>
      <right style="double">
        <color indexed="3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double">
        <color indexed="13"/>
      </bottom>
      <diagonal/>
    </border>
    <border>
      <left/>
      <right style="double">
        <color indexed="34"/>
      </right>
      <top style="double">
        <color indexed="13"/>
      </top>
      <bottom/>
      <diagonal/>
    </border>
    <border>
      <left/>
      <right style="double">
        <color indexed="34"/>
      </right>
      <top style="double">
        <color indexed="34"/>
      </top>
      <bottom style="double">
        <color indexed="34"/>
      </bottom>
      <diagonal/>
    </border>
    <border>
      <left/>
      <right/>
      <top style="double">
        <color indexed="13"/>
      </top>
      <bottom style="double">
        <color indexed="13"/>
      </bottom>
      <diagonal/>
    </border>
    <border>
      <left/>
      <right style="double">
        <color indexed="34"/>
      </right>
      <top/>
      <bottom style="double">
        <color indexed="13"/>
      </bottom>
      <diagonal/>
    </border>
    <border>
      <left/>
      <right/>
      <top style="double">
        <color indexed="34"/>
      </top>
      <bottom style="double">
        <color indexed="13"/>
      </bottom>
      <diagonal/>
    </border>
    <border>
      <left style="double">
        <color indexed="34"/>
      </left>
      <right/>
      <top style="double">
        <color indexed="34"/>
      </top>
      <bottom style="double">
        <color indexed="13"/>
      </bottom>
      <diagonal/>
    </border>
    <border>
      <left/>
      <right/>
      <top/>
      <bottom style="thick">
        <color theme="1"/>
      </bottom>
      <diagonal/>
    </border>
    <border>
      <left/>
      <right style="double">
        <color indexed="13"/>
      </right>
      <top/>
      <bottom style="thick">
        <color theme="1"/>
      </bottom>
      <diagonal/>
    </border>
    <border>
      <left style="double">
        <color rgb="FFFFFF00"/>
      </left>
      <right style="double">
        <color indexed="13"/>
      </right>
      <top style="medium">
        <color indexed="64"/>
      </top>
      <bottom style="medium">
        <color indexed="64"/>
      </bottom>
      <diagonal/>
    </border>
    <border>
      <left style="double">
        <color rgb="FFFFFF00"/>
      </left>
      <right style="double">
        <color indexed="13"/>
      </right>
      <top/>
      <bottom style="medium">
        <color indexed="64"/>
      </bottom>
      <diagonal/>
    </border>
    <border>
      <left style="medium">
        <color indexed="64"/>
      </left>
      <right/>
      <top style="double">
        <color indexed="13"/>
      </top>
      <bottom/>
      <diagonal/>
    </border>
    <border>
      <left style="double">
        <color indexed="13"/>
      </left>
      <right/>
      <top style="double">
        <color indexed="13"/>
      </top>
      <bottom style="double">
        <color indexed="13"/>
      </bottom>
      <diagonal/>
    </border>
    <border>
      <left/>
      <right style="double">
        <color indexed="13"/>
      </right>
      <top style="double">
        <color indexed="13"/>
      </top>
      <bottom style="double">
        <color indexed="13"/>
      </bottom>
      <diagonal/>
    </border>
    <border>
      <left style="double">
        <color indexed="34"/>
      </left>
      <right/>
      <top/>
      <bottom style="thick">
        <color theme="1"/>
      </bottom>
      <diagonal/>
    </border>
    <border>
      <left/>
      <right style="double">
        <color indexed="34"/>
      </right>
      <top style="medium">
        <color indexed="64"/>
      </top>
      <bottom/>
      <diagonal/>
    </border>
    <border>
      <left style="double">
        <color indexed="13"/>
      </left>
      <right/>
      <top style="medium">
        <color indexed="64"/>
      </top>
      <bottom style="medium">
        <color indexed="64"/>
      </bottom>
      <diagonal/>
    </border>
    <border>
      <left style="double">
        <color indexed="13"/>
      </left>
      <right/>
      <top/>
      <bottom style="thick">
        <color theme="1"/>
      </bottom>
      <diagonal/>
    </border>
    <border>
      <left style="double">
        <color indexed="13"/>
      </left>
      <right/>
      <top/>
      <bottom/>
      <diagonal/>
    </border>
    <border>
      <left/>
      <right style="double">
        <color indexed="34"/>
      </right>
      <top style="double">
        <color indexed="13"/>
      </top>
      <bottom style="double">
        <color indexed="13"/>
      </bottom>
      <diagonal/>
    </border>
    <border>
      <left style="double">
        <color indexed="34"/>
      </left>
      <right/>
      <top style="double">
        <color indexed="13"/>
      </top>
      <bottom style="double">
        <color indexed="34"/>
      </bottom>
      <diagonal/>
    </border>
    <border>
      <left/>
      <right/>
      <top style="double">
        <color indexed="13"/>
      </top>
      <bottom style="double">
        <color indexed="34"/>
      </bottom>
      <diagonal/>
    </border>
    <border>
      <left style="double">
        <color rgb="FFFFFF00"/>
      </left>
      <right style="double">
        <color indexed="13"/>
      </right>
      <top style="medium">
        <color indexed="64"/>
      </top>
      <bottom/>
      <diagonal/>
    </border>
    <border>
      <left style="double">
        <color indexed="13"/>
      </left>
      <right/>
      <top/>
      <bottom style="double">
        <color indexed="13"/>
      </bottom>
      <diagonal/>
    </border>
    <border>
      <left/>
      <right style="medium">
        <color indexed="8"/>
      </right>
      <top/>
      <bottom/>
      <diagonal/>
    </border>
    <border>
      <left style="double">
        <color indexed="13"/>
      </left>
      <right style="double">
        <color indexed="34"/>
      </right>
      <top style="double">
        <color indexed="13"/>
      </top>
      <bottom/>
      <diagonal/>
    </border>
    <border>
      <left style="double">
        <color indexed="13"/>
      </left>
      <right style="double">
        <color indexed="34"/>
      </right>
      <top/>
      <bottom/>
      <diagonal/>
    </border>
    <border>
      <left/>
      <right style="medium">
        <color indexed="8"/>
      </right>
      <top style="double">
        <color indexed="13"/>
      </top>
      <bottom/>
      <diagonal/>
    </border>
    <border>
      <left style="double">
        <color indexed="13"/>
      </left>
      <right/>
      <top/>
      <bottom style="medium">
        <color indexed="64"/>
      </bottom>
      <diagonal/>
    </border>
    <border>
      <left/>
      <right style="double">
        <color indexed="13"/>
      </right>
      <top/>
      <bottom style="double">
        <color indexed="13"/>
      </bottom>
      <diagonal/>
    </border>
    <border>
      <left style="double">
        <color indexed="13"/>
      </left>
      <right/>
      <top style="double">
        <color indexed="34"/>
      </top>
      <bottom style="double">
        <color indexed="13"/>
      </bottom>
      <diagonal/>
    </border>
    <border>
      <left/>
      <right style="double">
        <color indexed="13"/>
      </right>
      <top style="double">
        <color indexed="34"/>
      </top>
      <bottom style="double">
        <color indexed="13"/>
      </bottom>
      <diagonal/>
    </border>
    <border>
      <left style="double">
        <color indexed="34"/>
      </left>
      <right/>
      <top style="double">
        <color indexed="13"/>
      </top>
      <bottom/>
      <diagonal/>
    </border>
    <border>
      <left/>
      <right/>
      <top style="double">
        <color indexed="13"/>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rgb="FFFFFF00"/>
      </left>
      <right style="medium">
        <color indexed="64"/>
      </right>
      <top style="double">
        <color indexed="13"/>
      </top>
      <bottom/>
      <diagonal/>
    </border>
    <border>
      <left/>
      <right style="double">
        <color rgb="FFFFFF00"/>
      </right>
      <top style="double">
        <color indexed="13"/>
      </top>
      <bottom/>
      <diagonal/>
    </border>
    <border>
      <left style="double">
        <color rgb="FFFFFF00"/>
      </left>
      <right style="medium">
        <color indexed="64"/>
      </right>
      <top/>
      <bottom/>
      <diagonal/>
    </border>
    <border>
      <left/>
      <right style="double">
        <color rgb="FFFFFF00"/>
      </right>
      <top/>
      <bottom/>
      <diagonal/>
    </border>
    <border>
      <left style="double">
        <color rgb="FFFFFF00"/>
      </left>
      <right style="medium">
        <color indexed="64"/>
      </right>
      <top/>
      <bottom style="double">
        <color rgb="FFFFFF00"/>
      </bottom>
      <diagonal/>
    </border>
    <border>
      <left style="medium">
        <color indexed="8"/>
      </left>
      <right style="double">
        <color rgb="FFFFFF00"/>
      </right>
      <top style="double">
        <color indexed="13"/>
      </top>
      <bottom/>
      <diagonal/>
    </border>
    <border>
      <left style="medium">
        <color indexed="8"/>
      </left>
      <right style="double">
        <color rgb="FFFFFF00"/>
      </right>
      <top/>
      <bottom/>
      <diagonal/>
    </border>
    <border>
      <left style="medium">
        <color indexed="64"/>
      </left>
      <right/>
      <top style="medium">
        <color indexed="64"/>
      </top>
      <bottom style="double">
        <color indexed="34"/>
      </bottom>
      <diagonal/>
    </border>
    <border>
      <left/>
      <right style="medium">
        <color indexed="64"/>
      </right>
      <top style="double">
        <color indexed="34"/>
      </top>
      <bottom style="double">
        <color indexed="13"/>
      </bottom>
      <diagonal/>
    </border>
    <border>
      <left/>
      <right style="medium">
        <color indexed="64"/>
      </right>
      <top style="double">
        <color indexed="13"/>
      </top>
      <bottom style="double">
        <color indexed="34"/>
      </bottom>
      <diagonal/>
    </border>
    <border>
      <left/>
      <right style="medium">
        <color indexed="64"/>
      </right>
      <top style="double">
        <color indexed="34"/>
      </top>
      <bottom/>
      <diagonal/>
    </border>
    <border>
      <left/>
      <right style="medium">
        <color indexed="64"/>
      </right>
      <top/>
      <bottom style="double">
        <color indexed="13"/>
      </bottom>
      <diagonal/>
    </border>
    <border>
      <left/>
      <right style="medium">
        <color indexed="64"/>
      </right>
      <top style="double">
        <color indexed="13"/>
      </top>
      <bottom style="double">
        <color indexed="13"/>
      </bottom>
      <diagonal/>
    </border>
    <border>
      <left style="medium">
        <color indexed="64"/>
      </left>
      <right/>
      <top style="medium">
        <color indexed="64"/>
      </top>
      <bottom style="medium">
        <color indexed="64"/>
      </bottom>
      <diagonal/>
    </border>
    <border>
      <left/>
      <right style="double">
        <color indexed="34"/>
      </right>
      <top style="double">
        <color indexed="34"/>
      </top>
      <bottom/>
      <diagonal/>
    </border>
    <border>
      <left style="double">
        <color indexed="34"/>
      </left>
      <right/>
      <top style="double">
        <color indexed="34"/>
      </top>
      <bottom/>
      <diagonal/>
    </border>
    <border>
      <left style="double">
        <color indexed="34"/>
      </left>
      <right/>
      <top style="double">
        <color indexed="34"/>
      </top>
      <bottom style="double">
        <color indexed="34"/>
      </bottom>
      <diagonal/>
    </border>
    <border>
      <left/>
      <right/>
      <top style="double">
        <color indexed="34"/>
      </top>
      <bottom style="double">
        <color indexed="34"/>
      </bottom>
      <diagonal/>
    </border>
    <border>
      <left/>
      <right style="double">
        <color indexed="34"/>
      </right>
      <top style="double">
        <color indexed="13"/>
      </top>
      <bottom style="double">
        <color indexed="34"/>
      </bottom>
      <diagonal/>
    </border>
    <border>
      <left/>
      <right style="medium">
        <color indexed="64"/>
      </right>
      <top style="double">
        <color indexed="34"/>
      </top>
      <bottom style="double">
        <color indexed="34"/>
      </bottom>
      <diagonal/>
    </border>
    <border>
      <left style="double">
        <color indexed="34"/>
      </left>
      <right/>
      <top style="medium">
        <color indexed="64"/>
      </top>
      <bottom/>
      <diagonal/>
    </border>
    <border>
      <left style="double">
        <color indexed="13"/>
      </left>
      <right/>
      <top style="medium">
        <color indexed="64"/>
      </top>
      <bottom/>
      <diagonal/>
    </border>
    <border>
      <left style="double">
        <color indexed="13"/>
      </left>
      <right style="double">
        <color indexed="13"/>
      </right>
      <top/>
      <bottom style="thick">
        <color theme="1"/>
      </bottom>
      <diagonal/>
    </border>
    <border>
      <left style="double">
        <color indexed="13"/>
      </left>
      <right style="double">
        <color indexed="13"/>
      </right>
      <top/>
      <bottom/>
      <diagonal/>
    </border>
    <border>
      <left style="double">
        <color indexed="13"/>
      </left>
      <right style="double">
        <color indexed="13"/>
      </right>
      <top/>
      <bottom style="medium">
        <color indexed="64"/>
      </bottom>
      <diagonal/>
    </border>
    <border>
      <left style="double">
        <color indexed="13"/>
      </left>
      <right/>
      <top style="double">
        <color indexed="13"/>
      </top>
      <bottom style="medium">
        <color indexed="64"/>
      </bottom>
      <diagonal/>
    </border>
    <border>
      <left style="double">
        <color indexed="34"/>
      </left>
      <right/>
      <top style="double">
        <color indexed="13"/>
      </top>
      <bottom style="double">
        <color indexed="13"/>
      </bottom>
      <diagonal/>
    </border>
    <border>
      <left style="double">
        <color indexed="34"/>
      </left>
      <right/>
      <top/>
      <bottom style="medium">
        <color indexed="64"/>
      </bottom>
      <diagonal/>
    </border>
    <border>
      <left/>
      <right style="double">
        <color indexed="34"/>
      </right>
      <top/>
      <bottom style="medium">
        <color indexed="64"/>
      </bottom>
      <diagonal/>
    </border>
    <border>
      <left/>
      <right style="double">
        <color indexed="13"/>
      </right>
      <top style="double">
        <color indexed="34"/>
      </top>
      <bottom style="double">
        <color indexed="34"/>
      </bottom>
      <diagonal/>
    </border>
    <border>
      <left style="double">
        <color indexed="13"/>
      </left>
      <right/>
      <top style="double">
        <color indexed="34"/>
      </top>
      <bottom style="double">
        <color indexed="34"/>
      </bottom>
      <diagonal/>
    </border>
    <border>
      <left/>
      <right/>
      <top style="thick">
        <color theme="1"/>
      </top>
      <bottom style="double">
        <color indexed="34"/>
      </bottom>
      <diagonal/>
    </border>
    <border>
      <left style="double">
        <color indexed="13"/>
      </left>
      <right style="double">
        <color indexed="34"/>
      </right>
      <top/>
      <bottom style="double">
        <color indexed="13"/>
      </bottom>
      <diagonal/>
    </border>
    <border>
      <left style="medium">
        <color indexed="8"/>
      </left>
      <right style="double">
        <color rgb="FFFFFF00"/>
      </right>
      <top/>
      <bottom style="double">
        <color indexed="34"/>
      </bottom>
      <diagonal/>
    </border>
    <border>
      <left style="medium">
        <color indexed="64"/>
      </left>
      <right/>
      <top/>
      <bottom style="double">
        <color rgb="FFFFFF00"/>
      </bottom>
      <diagonal/>
    </border>
    <border>
      <left/>
      <right style="double">
        <color rgb="FFFFFF00"/>
      </right>
      <top/>
      <bottom style="double">
        <color rgb="FFFFFF00"/>
      </bottom>
      <diagonal/>
    </border>
    <border>
      <left style="double">
        <color indexed="34"/>
      </left>
      <right/>
      <top/>
      <bottom style="double">
        <color indexed="34"/>
      </bottom>
      <diagonal/>
    </border>
    <border>
      <left/>
      <right/>
      <top/>
      <bottom style="double">
        <color indexed="34"/>
      </bottom>
      <diagonal/>
    </border>
    <border>
      <left/>
      <right style="medium">
        <color indexed="8"/>
      </right>
      <top/>
      <bottom style="double">
        <color indexed="34"/>
      </bottom>
      <diagonal/>
    </border>
    <border>
      <left style="medium">
        <color indexed="64"/>
      </left>
      <right style="medium">
        <color indexed="64"/>
      </right>
      <top style="medium">
        <color theme="1"/>
      </top>
      <bottom/>
      <diagonal/>
    </border>
    <border>
      <left style="medium">
        <color indexed="64"/>
      </left>
      <right style="medium">
        <color theme="1"/>
      </right>
      <top style="medium">
        <color theme="1"/>
      </top>
      <bottom style="medium">
        <color theme="1"/>
      </bottom>
      <diagonal/>
    </border>
    <border>
      <left style="medium">
        <color indexed="64"/>
      </left>
      <right style="medium">
        <color theme="1"/>
      </right>
      <top style="medium">
        <color theme="1"/>
      </top>
      <bottom style="medium">
        <color indexed="64"/>
      </bottom>
      <diagonal/>
    </border>
    <border>
      <left style="medium">
        <color indexed="64"/>
      </left>
      <right style="medium">
        <color theme="1"/>
      </right>
      <top style="medium">
        <color indexed="64"/>
      </top>
      <bottom style="medium">
        <color theme="1"/>
      </bottom>
      <diagonal/>
    </border>
    <border>
      <left style="medium">
        <color indexed="64"/>
      </left>
      <right style="medium">
        <color theme="1"/>
      </right>
      <top/>
      <bottom style="medium">
        <color indexed="64"/>
      </bottom>
      <diagonal/>
    </border>
    <border>
      <left style="medium">
        <color indexed="64"/>
      </left>
      <right style="medium">
        <color theme="1"/>
      </right>
      <top style="medium">
        <color indexed="64"/>
      </top>
      <bottom/>
      <diagonal/>
    </border>
    <border>
      <left style="medium">
        <color theme="1"/>
      </left>
      <right/>
      <top style="medium">
        <color indexed="64"/>
      </top>
      <bottom/>
      <diagonal/>
    </border>
    <border>
      <left/>
      <right style="medium">
        <color theme="1"/>
      </right>
      <top style="medium">
        <color indexed="64"/>
      </top>
      <bottom/>
      <diagonal/>
    </border>
    <border>
      <left style="medium">
        <color indexed="64"/>
      </left>
      <right/>
      <top style="medium">
        <color theme="1"/>
      </top>
      <bottom style="medium">
        <color theme="1"/>
      </bottom>
      <diagonal/>
    </border>
    <border>
      <left style="medium">
        <color theme="1"/>
      </left>
      <right/>
      <top/>
      <bottom style="medium">
        <color indexed="64"/>
      </bottom>
      <diagonal/>
    </border>
    <border>
      <left style="medium">
        <color indexed="64"/>
      </left>
      <right style="medium">
        <color indexed="64"/>
      </right>
      <top/>
      <bottom style="medium">
        <color theme="1"/>
      </bottom>
      <diagonal/>
    </border>
    <border>
      <left/>
      <right/>
      <top style="double">
        <color rgb="FFFFFF00"/>
      </top>
      <bottom/>
      <diagonal/>
    </border>
    <border>
      <left/>
      <right/>
      <top style="medium">
        <color theme="1"/>
      </top>
      <bottom/>
      <diagonal/>
    </border>
    <border>
      <left/>
      <right/>
      <top style="medium">
        <color auto="1"/>
      </top>
      <bottom style="double">
        <color rgb="FFFFFF00"/>
      </bottom>
      <diagonal/>
    </border>
    <border>
      <left/>
      <right/>
      <top style="medium">
        <color theme="1"/>
      </top>
      <bottom style="double">
        <color indexed="13"/>
      </bottom>
      <diagonal/>
    </border>
    <border>
      <left/>
      <right style="double">
        <color indexed="34"/>
      </right>
      <top style="medium">
        <color theme="1"/>
      </top>
      <bottom style="double">
        <color indexed="13"/>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13"/>
      </left>
      <right/>
      <top style="medium">
        <color indexed="64"/>
      </top>
      <bottom style="medium">
        <color indexed="64"/>
      </bottom>
      <diagonal/>
    </border>
    <border>
      <left/>
      <right style="double">
        <color indexed="13"/>
      </right>
      <top style="medium">
        <color indexed="64"/>
      </top>
      <bottom style="medium">
        <color indexed="64"/>
      </bottom>
      <diagonal/>
    </border>
    <border>
      <left/>
      <right style="double">
        <color rgb="FFFFFF00"/>
      </right>
      <top style="medium">
        <color indexed="64"/>
      </top>
      <bottom style="medium">
        <color indexed="64"/>
      </bottom>
      <diagonal/>
    </border>
    <border>
      <left style="double">
        <color indexed="13"/>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theme="1"/>
      </left>
      <right style="double">
        <color indexed="13"/>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34"/>
      </right>
      <top style="medium">
        <color indexed="64"/>
      </top>
      <bottom style="medium">
        <color indexed="64"/>
      </bottom>
      <diagonal/>
    </border>
    <border>
      <left style="double">
        <color indexed="13"/>
      </left>
      <right style="thin">
        <color indexed="64"/>
      </right>
      <top style="medium">
        <color indexed="64"/>
      </top>
      <bottom style="medium">
        <color indexed="64"/>
      </bottom>
      <diagonal/>
    </border>
    <border>
      <left style="thin">
        <color indexed="64"/>
      </left>
      <right style="double">
        <color indexed="13"/>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3" fillId="0" borderId="0" applyNumberFormat="0" applyFill="0" applyBorder="0" applyAlignment="0" applyProtection="0">
      <alignment vertical="top"/>
      <protection locked="0"/>
    </xf>
    <xf numFmtId="0" fontId="15" fillId="0" borderId="0"/>
    <xf numFmtId="9" fontId="15" fillId="0" borderId="0" applyFont="0" applyFill="0" applyBorder="0" applyAlignment="0" applyProtection="0"/>
    <xf numFmtId="44" fontId="15" fillId="0" borderId="0" applyFont="0" applyFill="0" applyBorder="0" applyAlignment="0" applyProtection="0"/>
  </cellStyleXfs>
  <cellXfs count="426">
    <xf numFmtId="0" fontId="0" fillId="0" borderId="0" xfId="0"/>
    <xf numFmtId="0" fontId="5"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2" xfId="0" applyFont="1" applyFill="1" applyBorder="1" applyAlignment="1">
      <alignment vertical="center"/>
    </xf>
    <xf numFmtId="1" fontId="5" fillId="0" borderId="0" xfId="0" applyNumberFormat="1" applyFont="1" applyFill="1" applyAlignment="1">
      <alignment horizontal="right" vertical="center"/>
    </xf>
    <xf numFmtId="1" fontId="2" fillId="0" borderId="0" xfId="0" applyNumberFormat="1" applyFont="1" applyFill="1" applyAlignment="1">
      <alignment horizontal="right" vertical="center"/>
    </xf>
    <xf numFmtId="1" fontId="2" fillId="0" borderId="0" xfId="0" applyNumberFormat="1" applyFont="1" applyFill="1" applyAlignment="1">
      <alignment vertical="center"/>
    </xf>
    <xf numFmtId="0" fontId="0" fillId="0" borderId="0" xfId="0" applyAlignment="1">
      <alignment vertical="center"/>
    </xf>
    <xf numFmtId="0" fontId="0" fillId="0" borderId="0" xfId="0" applyAlignment="1">
      <alignment vertical="center" wrapText="1"/>
    </xf>
    <xf numFmtId="0" fontId="10" fillId="2" borderId="5" xfId="0" applyFont="1" applyFill="1" applyBorder="1" applyAlignment="1">
      <alignment horizontal="center" vertical="center" wrapText="1"/>
    </xf>
    <xf numFmtId="0" fontId="0" fillId="0" borderId="6" xfId="0" applyBorder="1" applyAlignment="1">
      <alignment vertical="center" wrapText="1"/>
    </xf>
    <xf numFmtId="0" fontId="0" fillId="0" borderId="2"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vertical="center"/>
    </xf>
    <xf numFmtId="0" fontId="0" fillId="0" borderId="14" xfId="0" applyBorder="1" applyAlignment="1">
      <alignment horizontal="center" vertical="center"/>
    </xf>
    <xf numFmtId="0" fontId="0" fillId="0" borderId="0" xfId="0" applyAlignment="1">
      <alignment horizontal="center" vertical="center"/>
    </xf>
    <xf numFmtId="0" fontId="4" fillId="0" borderId="0" xfId="0" applyFont="1" applyFill="1" applyBorder="1" applyAlignment="1">
      <alignment vertical="center"/>
    </xf>
    <xf numFmtId="0" fontId="0" fillId="0" borderId="0" xfId="0" applyFill="1" applyBorder="1" applyAlignment="1">
      <alignment vertical="center"/>
    </xf>
    <xf numFmtId="0" fontId="2" fillId="0" borderId="6" xfId="0" applyFont="1" applyFill="1" applyBorder="1" applyAlignment="1">
      <alignment horizontal="center" vertical="center"/>
    </xf>
    <xf numFmtId="0" fontId="13" fillId="0" borderId="0" xfId="0" applyFont="1" applyAlignment="1">
      <alignment vertical="center"/>
    </xf>
    <xf numFmtId="0" fontId="11" fillId="2" borderId="0" xfId="0" applyFont="1" applyFill="1" applyBorder="1" applyAlignment="1">
      <alignment horizontal="center" vertical="center" wrapText="1"/>
    </xf>
    <xf numFmtId="0" fontId="2" fillId="0" borderId="6" xfId="0" applyFont="1" applyFill="1" applyBorder="1" applyAlignment="1">
      <alignment vertical="center"/>
    </xf>
    <xf numFmtId="0" fontId="0" fillId="0" borderId="29" xfId="0" applyBorder="1" applyAlignment="1">
      <alignment horizontal="center" vertical="center"/>
    </xf>
    <xf numFmtId="0" fontId="15" fillId="0" borderId="29"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0" fillId="2" borderId="12" xfId="0" applyFont="1" applyFill="1" applyBorder="1" applyAlignment="1">
      <alignment horizontal="center" vertical="center"/>
    </xf>
    <xf numFmtId="0" fontId="15" fillId="0" borderId="30" xfId="0" applyFont="1" applyBorder="1" applyAlignment="1">
      <alignment horizontal="center" vertical="center"/>
    </xf>
    <xf numFmtId="0" fontId="0" fillId="2" borderId="16" xfId="0" applyFill="1" applyBorder="1" applyAlignment="1">
      <alignment horizontal="center" vertical="center"/>
    </xf>
    <xf numFmtId="0" fontId="7" fillId="2" borderId="16" xfId="0" applyFont="1" applyFill="1" applyBorder="1" applyAlignment="1">
      <alignment horizontal="center" vertical="center" wrapText="1"/>
    </xf>
    <xf numFmtId="0" fontId="15" fillId="0" borderId="15" xfId="0" applyFont="1" applyBorder="1" applyAlignment="1">
      <alignment horizontal="center" vertical="center"/>
    </xf>
    <xf numFmtId="0" fontId="0" fillId="0" borderId="15" xfId="0" applyBorder="1" applyAlignment="1">
      <alignment horizontal="center" vertical="center"/>
    </xf>
    <xf numFmtId="0" fontId="15" fillId="0" borderId="32" xfId="0" applyFont="1" applyBorder="1" applyAlignment="1">
      <alignment horizontal="center" vertical="center"/>
    </xf>
    <xf numFmtId="0" fontId="15" fillId="0" borderId="31" xfId="0" applyFont="1" applyBorder="1" applyAlignment="1">
      <alignment horizontal="center" vertical="center"/>
    </xf>
    <xf numFmtId="0" fontId="10" fillId="2" borderId="24" xfId="0" applyFont="1" applyFill="1" applyBorder="1" applyAlignment="1">
      <alignment horizontal="center" vertical="center"/>
    </xf>
    <xf numFmtId="0" fontId="10" fillId="2" borderId="0" xfId="0" applyFont="1" applyFill="1" applyBorder="1" applyAlignment="1">
      <alignment horizontal="center" vertical="center"/>
    </xf>
    <xf numFmtId="0" fontId="0" fillId="0" borderId="36" xfId="0" applyBorder="1" applyAlignment="1">
      <alignment horizontal="center" vertical="center"/>
    </xf>
    <xf numFmtId="0" fontId="10" fillId="2" borderId="3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0" fillId="0" borderId="39" xfId="0" applyBorder="1" applyAlignment="1">
      <alignment horizontal="center" vertical="center"/>
    </xf>
    <xf numFmtId="0" fontId="10" fillId="2" borderId="40" xfId="0" applyFont="1" applyFill="1" applyBorder="1" applyAlignment="1">
      <alignment horizontal="center" vertical="center"/>
    </xf>
    <xf numFmtId="0" fontId="15" fillId="0" borderId="38" xfId="0" applyFont="1" applyBorder="1" applyAlignment="1">
      <alignment horizontal="center" vertical="center"/>
    </xf>
    <xf numFmtId="0" fontId="11" fillId="2" borderId="7" xfId="0" applyFont="1" applyFill="1" applyBorder="1" applyAlignment="1">
      <alignment horizontal="center" vertical="center" wrapText="1"/>
    </xf>
    <xf numFmtId="0" fontId="15" fillId="0" borderId="44" xfId="0" applyFont="1" applyBorder="1" applyAlignment="1">
      <alignment horizontal="center" vertical="center"/>
    </xf>
    <xf numFmtId="0" fontId="7" fillId="2" borderId="35"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50" xfId="0" applyBorder="1" applyAlignment="1">
      <alignment horizontal="center" vertical="center"/>
    </xf>
    <xf numFmtId="0" fontId="15" fillId="0" borderId="2" xfId="0" applyFont="1" applyBorder="1" applyAlignment="1">
      <alignment horizontal="center" vertical="center"/>
    </xf>
    <xf numFmtId="0" fontId="0" fillId="0" borderId="9" xfId="0" applyBorder="1" applyAlignment="1">
      <alignment horizontal="center" vertical="center"/>
    </xf>
    <xf numFmtId="0" fontId="0" fillId="0" borderId="55" xfId="0" applyBorder="1" applyAlignment="1">
      <alignment horizontal="center" vertical="center"/>
    </xf>
    <xf numFmtId="0" fontId="7" fillId="2" borderId="25" xfId="0" applyFont="1" applyFill="1" applyBorder="1" applyAlignment="1">
      <alignment horizontal="center" vertical="center" wrapText="1"/>
    </xf>
    <xf numFmtId="0" fontId="2" fillId="0" borderId="0" xfId="0" applyFont="1" applyFill="1" applyBorder="1" applyAlignment="1">
      <alignment horizontal="left" vertical="center"/>
    </xf>
    <xf numFmtId="0" fontId="0" fillId="0" borderId="0" xfId="0" applyFill="1" applyBorder="1" applyAlignment="1">
      <alignment horizontal="left" vertical="center"/>
    </xf>
    <xf numFmtId="0" fontId="5" fillId="0" borderId="0" xfId="0" applyFont="1" applyFill="1" applyAlignment="1">
      <alignment horizontal="left" vertical="center"/>
    </xf>
    <xf numFmtId="0" fontId="15" fillId="0" borderId="0" xfId="0" applyFont="1" applyBorder="1" applyAlignment="1">
      <alignment horizontal="center" vertical="center"/>
    </xf>
    <xf numFmtId="0" fontId="11" fillId="2" borderId="6" xfId="0" applyFont="1" applyFill="1" applyBorder="1" applyAlignment="1">
      <alignment horizontal="center" vertical="center" wrapText="1"/>
    </xf>
    <xf numFmtId="164" fontId="17" fillId="0" borderId="0" xfId="1" applyNumberFormat="1" applyFont="1" applyBorder="1" applyAlignment="1">
      <alignment horizontal="center" vertical="center"/>
    </xf>
    <xf numFmtId="0" fontId="17" fillId="0" borderId="0" xfId="0" applyFont="1" applyBorder="1" applyAlignment="1">
      <alignment horizontal="center" vertical="center"/>
    </xf>
    <xf numFmtId="0" fontId="21" fillId="5" borderId="1" xfId="0" applyFont="1" applyFill="1" applyBorder="1" applyAlignment="1">
      <alignment vertical="center"/>
    </xf>
    <xf numFmtId="0" fontId="22" fillId="5" borderId="17" xfId="0" applyFont="1" applyFill="1" applyBorder="1" applyAlignment="1">
      <alignment vertical="center"/>
    </xf>
    <xf numFmtId="0" fontId="0" fillId="0" borderId="1" xfId="0" applyFill="1" applyBorder="1" applyAlignment="1">
      <alignment vertical="center"/>
    </xf>
    <xf numFmtId="0" fontId="21" fillId="5" borderId="1" xfId="0" applyFont="1" applyFill="1" applyBorder="1" applyAlignment="1">
      <alignment horizontal="center" vertical="center"/>
    </xf>
    <xf numFmtId="0" fontId="21" fillId="5"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7" xfId="0" applyFont="1" applyFill="1" applyBorder="1" applyAlignment="1">
      <alignment horizontal="center" vertical="center"/>
    </xf>
    <xf numFmtId="0" fontId="3" fillId="0" borderId="1" xfId="0" applyFont="1" applyFill="1" applyBorder="1" applyAlignment="1">
      <alignment vertical="center"/>
    </xf>
    <xf numFmtId="0" fontId="2" fillId="0" borderId="1" xfId="0" applyFont="1" applyFill="1" applyBorder="1" applyAlignment="1">
      <alignment horizontal="left"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6"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5" fillId="5" borderId="1" xfId="0" applyFont="1" applyFill="1" applyBorder="1" applyAlignment="1">
      <alignment vertical="center"/>
    </xf>
    <xf numFmtId="0" fontId="15" fillId="0" borderId="80" xfId="0" applyFont="1" applyBorder="1" applyAlignment="1">
      <alignment horizontal="center" vertical="center"/>
    </xf>
    <xf numFmtId="0" fontId="15" fillId="0" borderId="12" xfId="0" applyFont="1" applyBorder="1" applyAlignment="1">
      <alignment horizontal="center" vertical="center"/>
    </xf>
    <xf numFmtId="0" fontId="11" fillId="2" borderId="3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2" fillId="5" borderId="17" xfId="0" applyFont="1" applyFill="1" applyBorder="1" applyAlignment="1">
      <alignment horizontal="right" vertical="center"/>
    </xf>
    <xf numFmtId="0" fontId="12" fillId="5"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6" xfId="0" applyFont="1" applyFill="1" applyBorder="1" applyAlignment="1">
      <alignment horizontal="center" vertical="center"/>
    </xf>
    <xf numFmtId="0" fontId="24" fillId="2" borderId="66" xfId="0" applyFont="1" applyFill="1" applyBorder="1" applyAlignment="1">
      <alignment vertical="center"/>
    </xf>
    <xf numFmtId="0" fontId="24" fillId="2" borderId="17" xfId="0" applyFont="1" applyFill="1" applyBorder="1" applyAlignment="1">
      <alignment vertical="center" wrapText="1"/>
    </xf>
    <xf numFmtId="0" fontId="24" fillId="2" borderId="33" xfId="0" applyFont="1" applyFill="1" applyBorder="1" applyAlignment="1">
      <alignment vertical="center" wrapText="1"/>
    </xf>
    <xf numFmtId="0" fontId="24" fillId="2" borderId="17" xfId="0" applyFont="1" applyFill="1" applyBorder="1" applyAlignment="1">
      <alignment vertical="center"/>
    </xf>
    <xf numFmtId="1" fontId="29" fillId="0" borderId="56" xfId="0" applyNumberFormat="1" applyFont="1" applyFill="1" applyBorder="1" applyAlignment="1">
      <alignment horizontal="center" vertical="center"/>
    </xf>
    <xf numFmtId="1" fontId="29" fillId="0" borderId="57" xfId="0" applyNumberFormat="1" applyFont="1" applyFill="1" applyBorder="1" applyAlignment="1">
      <alignment horizontal="center" vertical="center"/>
    </xf>
    <xf numFmtId="1" fontId="29" fillId="0" borderId="58" xfId="0" applyNumberFormat="1" applyFont="1" applyFill="1" applyBorder="1" applyAlignment="1">
      <alignment horizontal="center" vertical="center"/>
    </xf>
    <xf numFmtId="0" fontId="15" fillId="0" borderId="81" xfId="0" applyFont="1" applyBorder="1" applyAlignment="1">
      <alignment horizontal="center" vertical="center"/>
    </xf>
    <xf numFmtId="0" fontId="10" fillId="2" borderId="82" xfId="0" applyFont="1" applyFill="1" applyBorder="1" applyAlignment="1">
      <alignment horizontal="center" vertical="center"/>
    </xf>
    <xf numFmtId="0" fontId="15" fillId="0" borderId="83" xfId="0" applyFont="1" applyBorder="1" applyAlignment="1">
      <alignment horizontal="center" vertical="center"/>
    </xf>
    <xf numFmtId="0" fontId="15" fillId="0" borderId="84" xfId="0" applyFont="1" applyBorder="1" applyAlignment="1">
      <alignment horizontal="center" vertical="center"/>
    </xf>
    <xf numFmtId="0" fontId="15" fillId="0" borderId="39" xfId="0" applyFont="1" applyBorder="1" applyAlignment="1">
      <alignment horizontal="center" vertical="center"/>
    </xf>
    <xf numFmtId="0" fontId="1" fillId="0" borderId="29" xfId="0" applyFont="1" applyBorder="1" applyAlignment="1">
      <alignment horizontal="center" vertical="center" wrapText="1"/>
    </xf>
    <xf numFmtId="0" fontId="1" fillId="0" borderId="0" xfId="0" applyFont="1" applyBorder="1" applyAlignment="1">
      <alignment horizontal="center" vertical="center"/>
    </xf>
    <xf numFmtId="0" fontId="15" fillId="0" borderId="50" xfId="0" applyFont="1" applyBorder="1" applyAlignment="1">
      <alignment horizontal="center" vertical="center"/>
    </xf>
    <xf numFmtId="0" fontId="0" fillId="0" borderId="11" xfId="0" applyBorder="1" applyAlignment="1">
      <alignment horizontal="center" vertical="center"/>
    </xf>
    <xf numFmtId="0" fontId="0" fillId="0" borderId="40" xfId="0" applyBorder="1" applyAlignment="1">
      <alignment horizontal="center" vertical="center"/>
    </xf>
    <xf numFmtId="0" fontId="0" fillId="0" borderId="12" xfId="0" applyBorder="1" applyAlignment="1">
      <alignment horizontal="center" vertical="center"/>
    </xf>
    <xf numFmtId="0" fontId="10" fillId="2" borderId="34" xfId="0" applyFont="1" applyFill="1" applyBorder="1" applyAlignment="1">
      <alignment vertical="center"/>
    </xf>
    <xf numFmtId="0" fontId="10" fillId="2" borderId="25" xfId="0" applyFont="1" applyFill="1" applyBorder="1" applyAlignment="1">
      <alignment vertical="center"/>
    </xf>
    <xf numFmtId="0" fontId="10" fillId="2" borderId="35" xfId="0" applyFont="1" applyFill="1" applyBorder="1" applyAlignment="1">
      <alignment vertical="center"/>
    </xf>
    <xf numFmtId="0" fontId="15"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12" xfId="0" applyFont="1" applyBorder="1" applyAlignment="1">
      <alignment horizontal="center" vertical="center" wrapText="1"/>
    </xf>
    <xf numFmtId="0" fontId="11" fillId="2" borderId="8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 fillId="0" borderId="86" xfId="0" applyFont="1" applyBorder="1" applyAlignment="1">
      <alignment horizontal="center" vertical="center"/>
    </xf>
    <xf numFmtId="0" fontId="1" fillId="0" borderId="87" xfId="0" applyFont="1"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10" fillId="2" borderId="42"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77" xfId="0" applyFont="1" applyFill="1" applyBorder="1" applyAlignment="1">
      <alignment horizontal="center" vertical="center"/>
    </xf>
    <xf numFmtId="0" fontId="1" fillId="0" borderId="12" xfId="0" applyFont="1" applyBorder="1" applyAlignment="1">
      <alignment horizontal="center" vertical="center"/>
    </xf>
    <xf numFmtId="0" fontId="15" fillId="0" borderId="82" xfId="0" applyFont="1" applyBorder="1" applyAlignment="1">
      <alignment horizontal="center" vertical="center"/>
    </xf>
    <xf numFmtId="0" fontId="15" fillId="0" borderId="1" xfId="0" applyFont="1" applyBorder="1" applyAlignment="1">
      <alignment horizontal="center" vertical="center"/>
    </xf>
    <xf numFmtId="0" fontId="0" fillId="0" borderId="1" xfId="0" applyBorder="1" applyAlignment="1">
      <alignment horizontal="center" vertical="center"/>
    </xf>
    <xf numFmtId="0" fontId="10" fillId="2" borderId="76" xfId="0" applyFont="1" applyFill="1" applyBorder="1" applyAlignment="1">
      <alignment horizontal="center" vertical="center"/>
    </xf>
    <xf numFmtId="0" fontId="10" fillId="2" borderId="88" xfId="0" applyFont="1" applyFill="1" applyBorder="1" applyAlignment="1">
      <alignment horizontal="center" vertical="center"/>
    </xf>
    <xf numFmtId="0" fontId="10" fillId="2" borderId="25" xfId="0" applyFont="1" applyFill="1" applyBorder="1" applyAlignment="1">
      <alignment vertical="center" wrapText="1"/>
    </xf>
    <xf numFmtId="0" fontId="1" fillId="0" borderId="29" xfId="0" applyFont="1" applyBorder="1" applyAlignment="1">
      <alignment horizontal="center" vertical="center"/>
    </xf>
    <xf numFmtId="0" fontId="10" fillId="2" borderId="90" xfId="0" applyFont="1" applyFill="1" applyBorder="1" applyAlignment="1">
      <alignment vertical="center"/>
    </xf>
    <xf numFmtId="0" fontId="1" fillId="0" borderId="15"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7" fillId="2" borderId="25" xfId="0" applyFont="1" applyFill="1" applyBorder="1" applyAlignment="1">
      <alignment horizontal="center" wrapText="1"/>
    </xf>
    <xf numFmtId="0" fontId="1" fillId="0" borderId="47" xfId="0" applyFont="1" applyBorder="1" applyAlignment="1">
      <alignment horizontal="center"/>
    </xf>
    <xf numFmtId="0" fontId="1" fillId="0" borderId="48" xfId="0" applyFont="1" applyBorder="1" applyAlignment="1">
      <alignment horizontal="center"/>
    </xf>
    <xf numFmtId="0" fontId="1" fillId="0" borderId="91" xfId="0" applyFont="1" applyBorder="1" applyAlignment="1">
      <alignment horizontal="center"/>
    </xf>
    <xf numFmtId="0" fontId="10" fillId="2" borderId="8" xfId="0" applyFont="1" applyFill="1" applyBorder="1" applyAlignment="1">
      <alignment vertical="center"/>
    </xf>
    <xf numFmtId="0" fontId="10" fillId="2" borderId="9" xfId="0" applyFont="1" applyFill="1" applyBorder="1" applyAlignment="1">
      <alignment vertical="center"/>
    </xf>
    <xf numFmtId="0" fontId="1" fillId="0" borderId="39" xfId="0" applyFont="1" applyBorder="1" applyAlignment="1">
      <alignment horizontal="center" vertical="center"/>
    </xf>
    <xf numFmtId="0" fontId="2" fillId="0" borderId="20" xfId="0" applyFont="1" applyFill="1" applyBorder="1" applyAlignment="1">
      <alignment vertical="center"/>
    </xf>
    <xf numFmtId="0" fontId="2" fillId="0" borderId="4" xfId="0" applyFont="1" applyFill="1" applyBorder="1" applyAlignment="1">
      <alignment vertical="center"/>
    </xf>
    <xf numFmtId="0" fontId="2" fillId="0" borderId="17" xfId="0" applyFont="1" applyFill="1" applyBorder="1" applyAlignment="1">
      <alignment vertical="center"/>
    </xf>
    <xf numFmtId="0" fontId="2" fillId="0" borderId="18" xfId="0" applyFont="1" applyFill="1" applyBorder="1" applyAlignment="1">
      <alignment vertical="center"/>
    </xf>
    <xf numFmtId="0" fontId="2" fillId="0" borderId="19" xfId="0" applyFont="1" applyFill="1" applyBorder="1" applyAlignment="1">
      <alignment vertical="center"/>
    </xf>
    <xf numFmtId="164" fontId="0" fillId="0" borderId="0" xfId="0" applyNumberFormat="1"/>
    <xf numFmtId="0" fontId="30" fillId="5" borderId="20" xfId="0" applyFont="1" applyFill="1" applyBorder="1" applyAlignment="1">
      <alignment vertical="center"/>
    </xf>
    <xf numFmtId="0" fontId="16" fillId="0" borderId="0" xfId="0" applyFont="1" applyFill="1" applyBorder="1" applyAlignment="1">
      <alignment horizontal="left" vertical="top" wrapText="1"/>
    </xf>
    <xf numFmtId="0" fontId="16" fillId="0" borderId="0" xfId="0" applyFont="1" applyFill="1" applyBorder="1" applyAlignment="1">
      <alignment vertical="top" wrapText="1"/>
    </xf>
    <xf numFmtId="0" fontId="0" fillId="0" borderId="0" xfId="0" applyBorder="1"/>
    <xf numFmtId="0" fontId="0" fillId="0" borderId="0" xfId="0" applyFill="1" applyBorder="1" applyAlignment="1">
      <alignment horizontal="center" vertical="center"/>
    </xf>
    <xf numFmtId="0" fontId="31"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6" xfId="0" applyFont="1" applyFill="1" applyBorder="1" applyAlignment="1">
      <alignment horizontal="center" vertical="center"/>
    </xf>
    <xf numFmtId="0" fontId="16" fillId="0" borderId="2" xfId="0" applyFont="1" applyFill="1" applyBorder="1" applyAlignment="1">
      <alignment vertical="center"/>
    </xf>
    <xf numFmtId="0" fontId="16" fillId="0" borderId="19" xfId="0" applyFont="1" applyFill="1" applyBorder="1" applyAlignment="1">
      <alignment horizontal="center" vertical="center"/>
    </xf>
    <xf numFmtId="0" fontId="16" fillId="0" borderId="1" xfId="0" applyFont="1" applyFill="1" applyBorder="1" applyAlignment="1">
      <alignment vertical="center"/>
    </xf>
    <xf numFmtId="0" fontId="16" fillId="0" borderId="4"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2" xfId="0" applyFont="1" applyBorder="1" applyAlignment="1">
      <alignment horizontal="left" vertical="center"/>
    </xf>
    <xf numFmtId="0" fontId="16" fillId="0" borderId="0" xfId="0" applyFont="1" applyFill="1" applyBorder="1" applyAlignment="1">
      <alignment horizontal="right" vertical="center"/>
    </xf>
    <xf numFmtId="0" fontId="16" fillId="0" borderId="0" xfId="0" applyFont="1" applyFill="1" applyBorder="1" applyAlignment="1">
      <alignment horizontal="center" vertical="center"/>
    </xf>
    <xf numFmtId="1" fontId="35" fillId="0" borderId="57" xfId="0" applyNumberFormat="1" applyFont="1" applyFill="1" applyBorder="1" applyAlignment="1">
      <alignment horizontal="center" vertical="center"/>
    </xf>
    <xf numFmtId="1" fontId="16" fillId="0" borderId="0" xfId="0" applyNumberFormat="1" applyFont="1" applyFill="1" applyBorder="1" applyAlignment="1">
      <alignment horizontal="left" vertical="center"/>
    </xf>
    <xf numFmtId="1" fontId="35" fillId="0" borderId="58" xfId="0" applyNumberFormat="1" applyFont="1" applyFill="1" applyBorder="1" applyAlignment="1">
      <alignment horizontal="center" vertical="center"/>
    </xf>
    <xf numFmtId="1" fontId="16" fillId="0" borderId="2" xfId="0" applyNumberFormat="1" applyFont="1" applyFill="1" applyBorder="1" applyAlignment="1">
      <alignment horizontal="left" vertical="center"/>
    </xf>
    <xf numFmtId="0" fontId="16" fillId="0" borderId="1" xfId="0" applyFont="1" applyFill="1" applyBorder="1" applyAlignment="1">
      <alignment horizontal="center" vertical="center"/>
    </xf>
    <xf numFmtId="1" fontId="16" fillId="0" borderId="1" xfId="0" applyNumberFormat="1" applyFont="1" applyFill="1" applyBorder="1" applyAlignment="1">
      <alignment horizontal="left" vertical="center"/>
    </xf>
    <xf numFmtId="1" fontId="35" fillId="0" borderId="56" xfId="0" applyNumberFormat="1" applyFont="1" applyFill="1" applyBorder="1" applyAlignment="1">
      <alignment horizontal="center" vertical="center"/>
    </xf>
    <xf numFmtId="0" fontId="16" fillId="0" borderId="2" xfId="0" applyFont="1" applyFill="1" applyBorder="1" applyAlignment="1">
      <alignment horizontal="center" vertical="center"/>
    </xf>
    <xf numFmtId="1" fontId="35" fillId="6" borderId="21" xfId="0" applyNumberFormat="1" applyFont="1" applyFill="1" applyBorder="1" applyAlignment="1">
      <alignment horizontal="center" vertical="center"/>
    </xf>
    <xf numFmtId="1" fontId="37" fillId="3" borderId="21" xfId="0" applyNumberFormat="1" applyFont="1" applyFill="1" applyBorder="1" applyAlignment="1">
      <alignment horizontal="center" vertical="center"/>
    </xf>
    <xf numFmtId="0" fontId="16" fillId="0" borderId="18" xfId="0" applyFont="1" applyFill="1" applyBorder="1" applyAlignment="1">
      <alignment horizontal="center" vertical="center"/>
    </xf>
    <xf numFmtId="1" fontId="35" fillId="4" borderId="21" xfId="0" applyNumberFormat="1" applyFont="1" applyFill="1" applyBorder="1" applyAlignment="1">
      <alignment horizontal="center" vertical="center"/>
    </xf>
    <xf numFmtId="164" fontId="31" fillId="0" borderId="0" xfId="1" applyNumberFormat="1" applyFont="1" applyBorder="1" applyAlignment="1">
      <alignment horizontal="center" vertical="center"/>
    </xf>
    <xf numFmtId="0" fontId="16" fillId="0" borderId="1" xfId="0" applyFont="1" applyFill="1" applyBorder="1" applyAlignment="1">
      <alignment horizontal="left" vertical="center"/>
    </xf>
    <xf numFmtId="0" fontId="38" fillId="5" borderId="6" xfId="0" applyFont="1" applyFill="1" applyBorder="1" applyAlignment="1">
      <alignment horizontal="center" vertical="center"/>
    </xf>
    <xf numFmtId="0" fontId="16" fillId="0" borderId="20" xfId="0" applyFont="1" applyFill="1" applyBorder="1" applyAlignment="1">
      <alignment horizontal="left" vertical="center"/>
    </xf>
    <xf numFmtId="0" fontId="37" fillId="0" borderId="56" xfId="0" applyFont="1" applyFill="1" applyBorder="1" applyAlignment="1">
      <alignment vertical="center"/>
    </xf>
    <xf numFmtId="164" fontId="16" fillId="0" borderId="56" xfId="1" applyNumberFormat="1" applyFont="1" applyBorder="1" applyAlignment="1">
      <alignment horizontal="center" vertical="center"/>
    </xf>
    <xf numFmtId="164" fontId="16" fillId="0" borderId="1" xfId="1" applyNumberFormat="1" applyFont="1" applyBorder="1" applyAlignment="1">
      <alignment horizontal="center" vertical="center"/>
    </xf>
    <xf numFmtId="164" fontId="16" fillId="5" borderId="56" xfId="1" applyNumberFormat="1" applyFont="1" applyFill="1" applyBorder="1" applyAlignment="1">
      <alignment horizontal="center" vertical="center"/>
    </xf>
    <xf numFmtId="0" fontId="16" fillId="0" borderId="57" xfId="0" applyFont="1" applyFill="1" applyBorder="1" applyAlignment="1">
      <alignment vertical="center"/>
    </xf>
    <xf numFmtId="164" fontId="16" fillId="0" borderId="57" xfId="1" applyNumberFormat="1" applyFont="1" applyBorder="1" applyAlignment="1">
      <alignment horizontal="center" vertical="center"/>
    </xf>
    <xf numFmtId="164" fontId="16" fillId="0" borderId="0" xfId="1" applyNumberFormat="1" applyFont="1" applyBorder="1" applyAlignment="1">
      <alignment horizontal="center" vertical="center"/>
    </xf>
    <xf numFmtId="0" fontId="16" fillId="5" borderId="57" xfId="0" applyFont="1" applyFill="1" applyBorder="1" applyAlignment="1">
      <alignment horizontal="center" vertical="center"/>
    </xf>
    <xf numFmtId="0" fontId="16" fillId="0" borderId="57" xfId="0" applyFont="1" applyBorder="1" applyAlignment="1">
      <alignment horizontal="center" vertical="center"/>
    </xf>
    <xf numFmtId="0" fontId="16" fillId="0" borderId="17" xfId="0" applyFont="1" applyBorder="1" applyAlignment="1">
      <alignment horizontal="center" vertical="center"/>
    </xf>
    <xf numFmtId="0" fontId="35" fillId="5" borderId="1" xfId="0" applyFont="1" applyFill="1" applyBorder="1" applyAlignment="1">
      <alignment horizontal="center" vertical="center" wrapText="1"/>
    </xf>
    <xf numFmtId="0" fontId="16" fillId="0" borderId="58" xfId="0" applyFont="1" applyFill="1" applyBorder="1" applyAlignment="1">
      <alignment vertical="center"/>
    </xf>
    <xf numFmtId="9" fontId="16" fillId="0" borderId="58" xfId="2" applyFont="1" applyBorder="1" applyAlignment="1">
      <alignment horizontal="right" vertical="center"/>
    </xf>
    <xf numFmtId="164" fontId="16" fillId="0" borderId="18" xfId="1" applyNumberFormat="1" applyFont="1" applyBorder="1" applyAlignment="1">
      <alignment horizontal="center" vertical="center"/>
    </xf>
    <xf numFmtId="0" fontId="35" fillId="5" borderId="18" xfId="0" applyFont="1" applyFill="1" applyBorder="1" applyAlignment="1">
      <alignment horizontal="center" vertical="center"/>
    </xf>
    <xf numFmtId="0" fontId="35" fillId="5" borderId="2" xfId="0" applyFont="1" applyFill="1" applyBorder="1" applyAlignment="1">
      <alignment horizontal="center" vertical="center"/>
    </xf>
    <xf numFmtId="164" fontId="16" fillId="0" borderId="58" xfId="1" applyNumberFormat="1" applyFont="1" applyBorder="1" applyAlignment="1">
      <alignment horizontal="center" vertical="center"/>
    </xf>
    <xf numFmtId="9" fontId="16" fillId="0" borderId="58" xfId="2" applyFont="1" applyBorder="1" applyAlignment="1">
      <alignment horizontal="center" vertical="center"/>
    </xf>
    <xf numFmtId="0" fontId="16" fillId="0" borderId="21" xfId="0" applyFont="1" applyBorder="1" applyAlignment="1">
      <alignment horizontal="center" vertical="center"/>
    </xf>
    <xf numFmtId="0" fontId="16" fillId="0" borderId="56" xfId="0" applyFont="1" applyBorder="1" applyAlignment="1">
      <alignment horizontal="center" vertical="center"/>
    </xf>
    <xf numFmtId="0" fontId="16" fillId="0" borderId="58" xfId="0" applyFont="1" applyBorder="1" applyAlignment="1">
      <alignment horizontal="center" vertical="center"/>
    </xf>
    <xf numFmtId="0" fontId="16" fillId="0" borderId="6" xfId="0" applyFont="1" applyFill="1" applyBorder="1" applyAlignment="1">
      <alignment horizontal="left" vertical="center"/>
    </xf>
    <xf numFmtId="16" fontId="16" fillId="0" borderId="56" xfId="0" applyNumberFormat="1" applyFont="1" applyFill="1" applyBorder="1" applyAlignment="1">
      <alignment horizontal="left" vertical="center"/>
    </xf>
    <xf numFmtId="16" fontId="16" fillId="0" borderId="57" xfId="0" applyNumberFormat="1" applyFont="1" applyFill="1" applyBorder="1" applyAlignment="1">
      <alignment horizontal="left" vertical="center"/>
    </xf>
    <xf numFmtId="0" fontId="16" fillId="0" borderId="57" xfId="0" applyFont="1" applyFill="1" applyBorder="1" applyAlignment="1">
      <alignment horizontal="left" vertical="center"/>
    </xf>
    <xf numFmtId="0" fontId="16" fillId="0" borderId="58" xfId="0" applyFont="1" applyFill="1" applyBorder="1" applyAlignment="1">
      <alignment horizontal="left" vertical="center"/>
    </xf>
    <xf numFmtId="0" fontId="16" fillId="0" borderId="56" xfId="0" applyFont="1" applyFill="1" applyBorder="1" applyAlignment="1">
      <alignment horizontal="left" vertical="center"/>
    </xf>
    <xf numFmtId="0" fontId="38" fillId="5" borderId="19" xfId="0" applyFont="1" applyFill="1" applyBorder="1" applyAlignment="1">
      <alignment horizontal="center" vertical="center"/>
    </xf>
    <xf numFmtId="0" fontId="16" fillId="0" borderId="20" xfId="0" applyFont="1" applyFill="1" applyBorder="1" applyAlignment="1">
      <alignment horizontal="right" vertical="center"/>
    </xf>
    <xf numFmtId="0" fontId="16" fillId="0" borderId="17" xfId="0" applyFont="1" applyFill="1" applyBorder="1" applyAlignment="1">
      <alignment horizontal="right" vertical="center"/>
    </xf>
    <xf numFmtId="0" fontId="16" fillId="0" borderId="18" xfId="0" applyFont="1" applyFill="1" applyBorder="1" applyAlignment="1">
      <alignment horizontal="right" vertical="center"/>
    </xf>
    <xf numFmtId="0" fontId="34" fillId="2" borderId="20" xfId="0" applyFont="1" applyFill="1" applyBorder="1" applyAlignment="1">
      <alignment horizontal="center" vertical="center" wrapText="1"/>
    </xf>
    <xf numFmtId="0" fontId="16" fillId="0" borderId="56" xfId="0" applyFont="1" applyFill="1" applyBorder="1" applyAlignment="1">
      <alignment vertical="center"/>
    </xf>
    <xf numFmtId="0" fontId="34" fillId="0" borderId="1" xfId="0" applyFont="1" applyFill="1" applyBorder="1" applyAlignment="1">
      <alignment horizontal="center" vertical="center"/>
    </xf>
    <xf numFmtId="0" fontId="36" fillId="0" borderId="104" xfId="0" applyFont="1" applyFill="1" applyBorder="1" applyAlignment="1">
      <alignment horizontal="right" vertical="center"/>
    </xf>
    <xf numFmtId="0" fontId="36" fillId="0" borderId="0" xfId="0" applyFont="1" applyFill="1" applyBorder="1" applyAlignment="1">
      <alignment horizontal="right" vertical="center"/>
    </xf>
    <xf numFmtId="0" fontId="36" fillId="0" borderId="107" xfId="0" applyFont="1" applyFill="1" applyBorder="1" applyAlignment="1">
      <alignment horizontal="right" vertical="center"/>
    </xf>
    <xf numFmtId="1" fontId="35" fillId="0" borderId="0" xfId="0" applyNumberFormat="1" applyFont="1" applyFill="1" applyBorder="1" applyAlignment="1">
      <alignment horizontal="center" vertical="center"/>
    </xf>
    <xf numFmtId="0" fontId="37" fillId="0" borderId="0" xfId="0" applyFont="1" applyFill="1" applyBorder="1" applyAlignment="1">
      <alignment vertical="center"/>
    </xf>
    <xf numFmtId="0" fontId="31" fillId="5" borderId="0" xfId="0" applyFont="1" applyFill="1" applyBorder="1" applyAlignment="1">
      <alignment horizontal="center" vertical="center"/>
    </xf>
    <xf numFmtId="0" fontId="16" fillId="0" borderId="0" xfId="0" applyFont="1" applyBorder="1" applyAlignment="1">
      <alignment horizontal="center" vertical="center"/>
    </xf>
    <xf numFmtId="9" fontId="16" fillId="0" borderId="0" xfId="2" applyFont="1" applyBorder="1" applyAlignment="1">
      <alignment horizontal="right" vertical="center"/>
    </xf>
    <xf numFmtId="9" fontId="31" fillId="0" borderId="0" xfId="2" applyFont="1" applyBorder="1" applyAlignment="1">
      <alignment horizontal="center" vertical="center"/>
    </xf>
    <xf numFmtId="16" fontId="16" fillId="0" borderId="0" xfId="0" applyNumberFormat="1" applyFont="1" applyFill="1" applyBorder="1" applyAlignment="1">
      <alignment horizontal="right" vertical="center"/>
    </xf>
    <xf numFmtId="0" fontId="38" fillId="5" borderId="0" xfId="0" applyFont="1" applyFill="1" applyBorder="1" applyAlignment="1">
      <alignment horizontal="center" vertical="center"/>
    </xf>
    <xf numFmtId="0" fontId="20" fillId="5" borderId="0" xfId="0" applyFont="1" applyFill="1" applyBorder="1" applyAlignment="1">
      <alignment horizontal="center" vertical="center"/>
    </xf>
    <xf numFmtId="0" fontId="11" fillId="0" borderId="0" xfId="0" applyFont="1" applyFill="1" applyBorder="1" applyAlignment="1">
      <alignment horizontal="center" vertical="center"/>
    </xf>
    <xf numFmtId="1" fontId="32" fillId="6" borderId="0" xfId="0" applyNumberFormat="1" applyFont="1" applyFill="1" applyBorder="1" applyAlignment="1">
      <alignment horizontal="center" vertical="center"/>
    </xf>
    <xf numFmtId="1" fontId="33" fillId="3" borderId="0" xfId="0" applyNumberFormat="1" applyFont="1" applyFill="1" applyBorder="1" applyAlignment="1">
      <alignment horizontal="center" vertical="center"/>
    </xf>
    <xf numFmtId="1" fontId="32" fillId="4" borderId="0" xfId="0" applyNumberFormat="1" applyFont="1" applyFill="1" applyBorder="1" applyAlignment="1">
      <alignment horizontal="center" vertical="center"/>
    </xf>
    <xf numFmtId="0" fontId="16" fillId="0" borderId="0" xfId="0" applyFont="1" applyBorder="1" applyAlignment="1">
      <alignment horizontal="left" vertical="center"/>
    </xf>
    <xf numFmtId="0" fontId="37" fillId="0" borderId="0" xfId="0" applyFont="1" applyFill="1" applyBorder="1" applyAlignment="1">
      <alignment horizontal="left" vertical="center"/>
    </xf>
    <xf numFmtId="0" fontId="2"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top" wrapText="1"/>
    </xf>
    <xf numFmtId="0" fontId="16" fillId="0" borderId="2" xfId="0" applyFont="1" applyFill="1" applyBorder="1" applyAlignment="1">
      <alignment horizontal="center" vertical="center"/>
    </xf>
    <xf numFmtId="0" fontId="35" fillId="5" borderId="18" xfId="0" applyFont="1" applyFill="1" applyBorder="1" applyAlignment="1">
      <alignment vertical="center"/>
    </xf>
    <xf numFmtId="0" fontId="34" fillId="2" borderId="0" xfId="0" applyFont="1" applyFill="1" applyBorder="1" applyAlignment="1">
      <alignment horizontal="center" vertical="center" wrapText="1"/>
    </xf>
    <xf numFmtId="164" fontId="1" fillId="0" borderId="0" xfId="1" applyNumberFormat="1" applyFont="1" applyBorder="1" applyAlignment="1">
      <alignment horizontal="center" vertical="center"/>
    </xf>
    <xf numFmtId="164" fontId="16" fillId="5" borderId="0" xfId="1" applyNumberFormat="1" applyFont="1" applyFill="1" applyBorder="1" applyAlignment="1">
      <alignment horizontal="center" vertical="center"/>
    </xf>
    <xf numFmtId="0" fontId="16" fillId="5" borderId="0" xfId="0" applyFont="1" applyFill="1" applyBorder="1" applyAlignment="1">
      <alignment horizontal="center" vertical="center"/>
    </xf>
    <xf numFmtId="0" fontId="35" fillId="5" borderId="0" xfId="0" applyFont="1" applyFill="1" applyBorder="1" applyAlignment="1">
      <alignment horizontal="center" vertical="center" wrapText="1"/>
    </xf>
    <xf numFmtId="0" fontId="42" fillId="5" borderId="0" xfId="0" applyFont="1" applyFill="1" applyBorder="1" applyAlignment="1">
      <alignment horizontal="center" vertical="center"/>
    </xf>
    <xf numFmtId="0" fontId="40" fillId="5" borderId="101" xfId="0" applyFont="1" applyFill="1" applyBorder="1" applyAlignment="1">
      <alignment vertical="center"/>
    </xf>
    <xf numFmtId="0" fontId="2"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1" fillId="0" borderId="9" xfId="0" applyFont="1" applyBorder="1" applyAlignment="1">
      <alignment horizontal="center" vertical="center"/>
    </xf>
    <xf numFmtId="0" fontId="17" fillId="0" borderId="109" xfId="0" applyFont="1" applyBorder="1" applyAlignment="1">
      <alignment horizontal="center" vertical="center"/>
    </xf>
    <xf numFmtId="0" fontId="1" fillId="0" borderId="110" xfId="0" applyFont="1" applyBorder="1" applyAlignment="1">
      <alignment horizontal="center" vertical="center"/>
    </xf>
    <xf numFmtId="0" fontId="17" fillId="0" borderId="110" xfId="0" applyFont="1" applyBorder="1" applyAlignment="1">
      <alignment horizontal="center" vertical="center"/>
    </xf>
    <xf numFmtId="0" fontId="1" fillId="0" borderId="111" xfId="0" applyFont="1" applyBorder="1" applyAlignment="1">
      <alignment horizontal="center" vertical="center"/>
    </xf>
    <xf numFmtId="0" fontId="17" fillId="0" borderId="111" xfId="0" applyFont="1" applyBorder="1" applyAlignment="1">
      <alignment horizontal="center" vertical="center"/>
    </xf>
    <xf numFmtId="0" fontId="0" fillId="0" borderId="112" xfId="0" applyBorder="1" applyAlignment="1">
      <alignment horizontal="center" vertical="center"/>
    </xf>
    <xf numFmtId="0" fontId="0" fillId="0" borderId="113" xfId="0" applyBorder="1" applyAlignment="1">
      <alignment horizontal="center" vertical="center"/>
    </xf>
    <xf numFmtId="0" fontId="10" fillId="2" borderId="96" xfId="0" applyFont="1" applyFill="1" applyBorder="1" applyAlignment="1">
      <alignment horizontal="center" vertical="center"/>
    </xf>
    <xf numFmtId="1" fontId="29"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0" fontId="40" fillId="5" borderId="18" xfId="0" applyFont="1" applyFill="1" applyBorder="1" applyAlignment="1">
      <alignment vertical="center"/>
    </xf>
    <xf numFmtId="1" fontId="2" fillId="0" borderId="1" xfId="0" applyNumberFormat="1" applyFont="1" applyFill="1" applyBorder="1" applyAlignment="1">
      <alignment horizontal="center" vertical="center"/>
    </xf>
    <xf numFmtId="1"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16" fillId="5" borderId="17" xfId="0" applyFont="1" applyFill="1" applyBorder="1" applyAlignment="1">
      <alignment horizontal="center" vertical="center"/>
    </xf>
    <xf numFmtId="1" fontId="1" fillId="0" borderId="1" xfId="0" applyNumberFormat="1" applyFont="1" applyFill="1" applyBorder="1" applyAlignment="1">
      <alignment horizontal="left" vertical="center"/>
    </xf>
    <xf numFmtId="1" fontId="1" fillId="0" borderId="0" xfId="0" applyNumberFormat="1" applyFont="1" applyFill="1" applyBorder="1" applyAlignment="1">
      <alignment horizontal="left" vertical="center"/>
    </xf>
    <xf numFmtId="1" fontId="1" fillId="0" borderId="2" xfId="0" applyNumberFormat="1" applyFont="1" applyFill="1" applyBorder="1" applyAlignment="1">
      <alignment horizontal="left" vertical="center"/>
    </xf>
    <xf numFmtId="0" fontId="17" fillId="0" borderId="2" xfId="0" applyFont="1" applyBorder="1" applyAlignment="1">
      <alignment horizontal="center" vertical="center"/>
    </xf>
    <xf numFmtId="0" fontId="10" fillId="2" borderId="115" xfId="0" applyFont="1" applyFill="1" applyBorder="1" applyAlignment="1">
      <alignment vertical="center" wrapText="1"/>
    </xf>
    <xf numFmtId="0" fontId="0" fillId="0" borderId="116" xfId="0" applyBorder="1" applyAlignment="1">
      <alignment horizontal="center" vertical="center"/>
    </xf>
    <xf numFmtId="0" fontId="1" fillId="0" borderId="114" xfId="0" applyFont="1" applyBorder="1" applyAlignment="1">
      <alignment horizontal="center" vertical="center"/>
    </xf>
    <xf numFmtId="0" fontId="15" fillId="0" borderId="114" xfId="0" applyFont="1" applyBorder="1" applyAlignment="1">
      <alignment horizontal="center" vertical="center"/>
    </xf>
    <xf numFmtId="0" fontId="15" fillId="0" borderId="117" xfId="0" applyFont="1" applyBorder="1" applyAlignment="1">
      <alignment horizontal="center" vertical="center"/>
    </xf>
    <xf numFmtId="0" fontId="0" fillId="0" borderId="114" xfId="0" applyBorder="1" applyAlignment="1">
      <alignment horizontal="center" vertical="center"/>
    </xf>
    <xf numFmtId="0" fontId="1" fillId="0" borderId="117" xfId="0" applyFont="1" applyBorder="1" applyAlignment="1">
      <alignment horizontal="center" vertical="center"/>
    </xf>
    <xf numFmtId="0" fontId="1" fillId="0" borderId="116" xfId="0" applyFont="1" applyBorder="1" applyAlignment="1">
      <alignment horizontal="center" vertical="center"/>
    </xf>
    <xf numFmtId="10" fontId="0" fillId="0" borderId="114" xfId="0" applyNumberFormat="1" applyBorder="1" applyAlignment="1">
      <alignment horizontal="center" vertical="center"/>
    </xf>
    <xf numFmtId="0" fontId="1" fillId="0" borderId="114" xfId="0" applyFont="1" applyBorder="1" applyAlignment="1">
      <alignment horizontal="center" vertical="center" wrapText="1"/>
    </xf>
    <xf numFmtId="0" fontId="17" fillId="0" borderId="114" xfId="0" applyFont="1" applyBorder="1" applyAlignment="1">
      <alignment horizontal="center" vertical="center"/>
    </xf>
    <xf numFmtId="0" fontId="1" fillId="0" borderId="118" xfId="0" applyFont="1" applyBorder="1" applyAlignment="1">
      <alignment horizontal="center" vertical="center"/>
    </xf>
    <xf numFmtId="0" fontId="10" fillId="2" borderId="117" xfId="0" applyFont="1" applyFill="1" applyBorder="1" applyAlignment="1">
      <alignment horizontal="center" vertical="center" wrapText="1"/>
    </xf>
    <xf numFmtId="164" fontId="9" fillId="0" borderId="119" xfId="1" applyNumberFormat="1" applyFont="1" applyBorder="1" applyAlignment="1">
      <alignment horizontal="center" vertical="center"/>
    </xf>
    <xf numFmtId="164" fontId="9" fillId="0" borderId="120" xfId="1" applyNumberFormat="1" applyFont="1" applyBorder="1" applyAlignment="1">
      <alignment horizontal="center" vertical="center"/>
    </xf>
    <xf numFmtId="9" fontId="9" fillId="0" borderId="120" xfId="2" applyFont="1" applyBorder="1" applyAlignment="1">
      <alignment horizontal="center" vertical="center"/>
    </xf>
    <xf numFmtId="164" fontId="9" fillId="0" borderId="114" xfId="1" applyNumberFormat="1" applyFont="1" applyBorder="1" applyAlignment="1">
      <alignment horizontal="center" vertical="center"/>
    </xf>
    <xf numFmtId="9" fontId="9" fillId="0" borderId="121" xfId="2" applyFont="1" applyBorder="1" applyAlignment="1">
      <alignment horizontal="center" vertical="center"/>
    </xf>
    <xf numFmtId="0" fontId="19" fillId="5" borderId="122" xfId="0" applyFont="1" applyFill="1" applyBorder="1" applyAlignment="1">
      <alignment horizontal="center" vertical="center"/>
    </xf>
    <xf numFmtId="0" fontId="19" fillId="5" borderId="123" xfId="0" applyFont="1" applyFill="1" applyBorder="1" applyAlignment="1">
      <alignment horizontal="center" vertical="center"/>
    </xf>
    <xf numFmtId="0" fontId="19" fillId="5" borderId="124" xfId="0" applyFont="1" applyFill="1" applyBorder="1" applyAlignment="1">
      <alignment horizontal="center" vertical="center"/>
    </xf>
    <xf numFmtId="0" fontId="19" fillId="5" borderId="114" xfId="0" applyFont="1" applyFill="1" applyBorder="1" applyAlignment="1">
      <alignment vertical="center"/>
    </xf>
    <xf numFmtId="0" fontId="19" fillId="5" borderId="125" xfId="0" applyFont="1" applyFill="1" applyBorder="1" applyAlignment="1">
      <alignment horizontal="center" vertical="center"/>
    </xf>
    <xf numFmtId="0" fontId="19" fillId="5" borderId="126" xfId="0" applyFont="1" applyFill="1" applyBorder="1" applyAlignment="1">
      <alignment horizontal="center" vertical="center"/>
    </xf>
    <xf numFmtId="0" fontId="19" fillId="5" borderId="127" xfId="0" applyFont="1" applyFill="1" applyBorder="1" applyAlignment="1">
      <alignment horizontal="center" vertical="center"/>
    </xf>
    <xf numFmtId="0" fontId="19" fillId="5" borderId="128" xfId="0" applyFont="1" applyFill="1" applyBorder="1" applyAlignment="1">
      <alignment horizontal="center" vertical="center"/>
    </xf>
    <xf numFmtId="0" fontId="0" fillId="0" borderId="129" xfId="0" applyBorder="1" applyAlignment="1">
      <alignment vertical="center"/>
    </xf>
    <xf numFmtId="0" fontId="27" fillId="2" borderId="7"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10" fillId="2" borderId="52"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67" xfId="0" applyFont="1" applyFill="1" applyBorder="1" applyAlignment="1">
      <alignment horizontal="center" vertical="center"/>
    </xf>
    <xf numFmtId="0" fontId="10" fillId="2" borderId="42"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26" fillId="2" borderId="52"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73" xfId="0" applyFont="1" applyFill="1" applyBorder="1" applyAlignment="1">
      <alignment horizontal="center" vertical="center" wrapText="1"/>
    </xf>
    <xf numFmtId="0" fontId="18" fillId="5" borderId="69" xfId="0" applyFont="1" applyFill="1" applyBorder="1" applyAlignment="1">
      <alignment horizontal="center" vertical="center" textRotation="90"/>
    </xf>
    <xf numFmtId="0" fontId="18" fillId="5" borderId="6" xfId="0" applyFont="1" applyFill="1" applyBorder="1" applyAlignment="1">
      <alignment horizontal="center" vertical="center" textRotation="90"/>
    </xf>
    <xf numFmtId="0" fontId="18" fillId="5" borderId="70" xfId="0" applyFont="1" applyFill="1" applyBorder="1" applyAlignment="1">
      <alignment horizontal="center" vertical="center" textRotation="90"/>
    </xf>
    <xf numFmtId="0" fontId="18" fillId="5" borderId="13" xfId="0" applyFont="1" applyFill="1" applyBorder="1" applyAlignment="1">
      <alignment horizontal="center" vertical="center" textRotation="90"/>
    </xf>
    <xf numFmtId="0" fontId="18" fillId="5" borderId="0" xfId="0" applyFont="1" applyFill="1" applyBorder="1" applyAlignment="1">
      <alignment horizontal="center" vertical="center" textRotation="90"/>
    </xf>
    <xf numFmtId="0" fontId="18" fillId="5" borderId="22" xfId="0" applyFont="1" applyFill="1" applyBorder="1" applyAlignment="1">
      <alignment horizontal="center" vertical="center" textRotation="90"/>
    </xf>
    <xf numFmtId="0" fontId="18" fillId="5" borderId="9" xfId="0" applyFont="1" applyFill="1" applyBorder="1" applyAlignment="1">
      <alignment horizontal="center" vertical="center" textRotation="90"/>
    </xf>
    <xf numFmtId="0" fontId="27" fillId="2" borderId="75" xfId="0" applyFont="1" applyFill="1" applyBorder="1" applyAlignment="1">
      <alignment horizontal="center" vertical="center"/>
    </xf>
    <xf numFmtId="0" fontId="27" fillId="2" borderId="76" xfId="0" applyFont="1" applyFill="1" applyBorder="1" applyAlignment="1">
      <alignment horizontal="center" vertical="center"/>
    </xf>
    <xf numFmtId="0" fontId="27" fillId="2" borderId="78" xfId="0" applyFont="1" applyFill="1" applyBorder="1" applyAlignment="1">
      <alignment horizontal="center" vertical="center"/>
    </xf>
    <xf numFmtId="0" fontId="18" fillId="5" borderId="23" xfId="0" applyFont="1" applyFill="1" applyBorder="1" applyAlignment="1">
      <alignment horizontal="center" vertical="center" textRotation="90"/>
    </xf>
    <xf numFmtId="0" fontId="18" fillId="5" borderId="16" xfId="0" applyFont="1" applyFill="1" applyBorder="1" applyAlignment="1">
      <alignment horizontal="center" vertical="center" textRotation="90"/>
    </xf>
    <xf numFmtId="0" fontId="18" fillId="5" borderId="26" xfId="0" applyFont="1" applyFill="1" applyBorder="1" applyAlignment="1">
      <alignment horizontal="center" vertical="center" textRotation="90"/>
    </xf>
    <xf numFmtId="0" fontId="18" fillId="5" borderId="8" xfId="0" applyFont="1" applyFill="1" applyBorder="1" applyAlignment="1">
      <alignment horizontal="center" vertical="center" textRotation="90"/>
    </xf>
    <xf numFmtId="0" fontId="18" fillId="5" borderId="40" xfId="0" applyFont="1" applyFill="1" applyBorder="1" applyAlignment="1">
      <alignment horizontal="center" vertical="center" textRotation="90"/>
    </xf>
    <xf numFmtId="0" fontId="18" fillId="5" borderId="45" xfId="0" applyFont="1" applyFill="1" applyBorder="1" applyAlignment="1">
      <alignment horizontal="center" vertical="center" textRotation="90"/>
    </xf>
    <xf numFmtId="0" fontId="28" fillId="2" borderId="79"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4" xfId="0" applyFont="1" applyFill="1" applyBorder="1" applyAlignment="1">
      <alignment horizontal="center" vertical="center"/>
    </xf>
    <xf numFmtId="0" fontId="11" fillId="2" borderId="89" xfId="0" applyFont="1" applyFill="1" applyBorder="1" applyAlignment="1">
      <alignment horizontal="center" vertical="center" wrapText="1"/>
    </xf>
    <xf numFmtId="0" fontId="11" fillId="2" borderId="7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26" fillId="2" borderId="28" xfId="0" applyFont="1" applyFill="1" applyBorder="1" applyAlignment="1">
      <alignment horizontal="center" vertical="center"/>
    </xf>
    <xf numFmtId="0" fontId="26" fillId="2" borderId="27" xfId="0" applyFont="1" applyFill="1" applyBorder="1" applyAlignment="1">
      <alignment horizontal="center" vertical="center"/>
    </xf>
    <xf numFmtId="0" fontId="26" fillId="2" borderId="53" xfId="0" applyFont="1" applyFill="1" applyBorder="1" applyAlignment="1">
      <alignment horizontal="center" vertical="center"/>
    </xf>
    <xf numFmtId="0" fontId="10" fillId="2" borderId="75" xfId="0" applyFont="1" applyFill="1" applyBorder="1" applyAlignment="1">
      <alignment horizontal="center" vertical="center"/>
    </xf>
    <xf numFmtId="0" fontId="10" fillId="2" borderId="76" xfId="0" applyFont="1" applyFill="1" applyBorder="1" applyAlignment="1">
      <alignment horizontal="center" vertical="center"/>
    </xf>
    <xf numFmtId="0" fontId="7" fillId="2" borderId="49" xfId="0" applyFont="1" applyFill="1" applyBorder="1" applyAlignment="1">
      <alignment horizontal="center" wrapText="1"/>
    </xf>
    <xf numFmtId="0" fontId="7" fillId="2" borderId="46" xfId="0" applyFont="1" applyFill="1" applyBorder="1" applyAlignment="1">
      <alignment horizontal="center" wrapText="1"/>
    </xf>
    <xf numFmtId="0" fontId="7" fillId="2" borderId="97" xfId="0" applyFont="1" applyFill="1" applyBorder="1" applyAlignment="1">
      <alignment horizontal="center" wrapText="1"/>
    </xf>
    <xf numFmtId="0" fontId="7" fillId="2" borderId="59" xfId="0" applyFont="1" applyFill="1" applyBorder="1" applyAlignment="1">
      <alignment horizontal="center" wrapText="1"/>
    </xf>
    <xf numFmtId="0" fontId="7" fillId="2" borderId="61" xfId="0" applyFont="1" applyFill="1" applyBorder="1" applyAlignment="1">
      <alignment horizontal="center" wrapText="1"/>
    </xf>
    <xf numFmtId="0" fontId="7" fillId="2" borderId="63" xfId="0" applyFont="1" applyFill="1" applyBorder="1" applyAlignment="1">
      <alignment horizontal="center" wrapText="1"/>
    </xf>
    <xf numFmtId="0" fontId="10" fillId="2" borderId="35" xfId="0" applyFont="1" applyFill="1" applyBorder="1" applyAlignment="1">
      <alignment horizontal="center" vertical="center" wrapText="1"/>
    </xf>
    <xf numFmtId="0" fontId="7" fillId="2" borderId="33" xfId="0" applyFont="1" applyFill="1" applyBorder="1" applyAlignment="1">
      <alignment horizontal="center" wrapText="1"/>
    </xf>
    <xf numFmtId="0" fontId="7" fillId="2" borderId="17" xfId="0" applyFont="1" applyFill="1" applyBorder="1" applyAlignment="1">
      <alignment horizontal="center" wrapText="1"/>
    </xf>
    <xf numFmtId="0" fontId="7" fillId="2" borderId="93" xfId="0" applyFont="1" applyFill="1" applyBorder="1" applyAlignment="1">
      <alignment horizontal="center" wrapText="1"/>
    </xf>
    <xf numFmtId="0" fontId="18" fillId="5" borderId="10" xfId="0" applyFont="1" applyFill="1" applyBorder="1" applyAlignment="1">
      <alignment horizontal="center" vertical="center" textRotation="90"/>
    </xf>
    <xf numFmtId="0" fontId="18" fillId="5" borderId="12" xfId="0" applyFont="1" applyFill="1" applyBorder="1" applyAlignment="1">
      <alignment horizontal="center" vertical="center" textRotation="90"/>
    </xf>
    <xf numFmtId="0" fontId="18" fillId="5" borderId="51" xfId="0" applyFont="1" applyFill="1" applyBorder="1" applyAlignment="1">
      <alignment horizontal="center" vertical="center" textRotation="90"/>
    </xf>
    <xf numFmtId="0" fontId="10" fillId="2" borderId="25" xfId="0" applyFont="1" applyFill="1" applyBorder="1" applyAlignment="1">
      <alignment horizontal="center" vertical="center"/>
    </xf>
    <xf numFmtId="0" fontId="10" fillId="2" borderId="71" xfId="0" applyFont="1" applyFill="1" applyBorder="1" applyAlignment="1">
      <alignment horizontal="center" vertical="center"/>
    </xf>
    <xf numFmtId="0" fontId="7" fillId="2" borderId="54" xfId="0" applyFont="1" applyFill="1" applyBorder="1" applyAlignment="1">
      <alignment horizontal="center" wrapText="1"/>
    </xf>
    <xf numFmtId="0" fontId="7" fillId="2" borderId="7" xfId="0" applyFont="1" applyFill="1" applyBorder="1" applyAlignment="1">
      <alignment horizontal="center" wrapText="1"/>
    </xf>
    <xf numFmtId="0" fontId="7" fillId="2" borderId="95" xfId="0" applyFont="1" applyFill="1" applyBorder="1" applyAlignment="1">
      <alignment horizontal="center" wrapText="1"/>
    </xf>
    <xf numFmtId="0" fontId="7" fillId="2" borderId="9" xfId="0" applyFont="1" applyFill="1" applyBorder="1" applyAlignment="1">
      <alignment horizontal="center" wrapText="1"/>
    </xf>
    <xf numFmtId="0" fontId="7" fillId="2" borderId="0" xfId="0" applyFont="1" applyFill="1" applyBorder="1" applyAlignment="1">
      <alignment horizontal="center" wrapText="1"/>
    </xf>
    <xf numFmtId="0" fontId="7" fillId="2" borderId="96" xfId="0" applyFont="1" applyFill="1" applyBorder="1" applyAlignment="1">
      <alignment horizontal="center" wrapText="1"/>
    </xf>
    <xf numFmtId="0" fontId="7" fillId="2" borderId="64" xfId="0" applyFont="1" applyFill="1" applyBorder="1" applyAlignment="1">
      <alignment horizontal="center" wrapText="1"/>
    </xf>
    <xf numFmtId="0" fontId="7" fillId="2" borderId="65" xfId="0" applyFont="1" applyFill="1" applyBorder="1" applyAlignment="1">
      <alignment horizontal="center" wrapText="1"/>
    </xf>
    <xf numFmtId="0" fontId="7" fillId="2" borderId="92" xfId="0" applyFont="1" applyFill="1" applyBorder="1" applyAlignment="1">
      <alignment horizontal="center" wrapText="1"/>
    </xf>
    <xf numFmtId="0" fontId="7" fillId="2" borderId="60" xfId="0" applyFont="1" applyFill="1" applyBorder="1" applyAlignment="1">
      <alignment horizontal="center" wrapText="1"/>
    </xf>
    <xf numFmtId="0" fontId="7" fillId="2" borderId="62" xfId="0" applyFont="1" applyFill="1" applyBorder="1" applyAlignment="1">
      <alignment horizontal="center" wrapText="1"/>
    </xf>
    <xf numFmtId="0" fontId="7" fillId="2" borderId="94" xfId="0" applyFont="1" applyFill="1" applyBorder="1" applyAlignment="1">
      <alignment horizontal="center" wrapText="1"/>
    </xf>
    <xf numFmtId="0" fontId="16" fillId="0" borderId="0" xfId="0" applyFont="1" applyFill="1" applyBorder="1" applyAlignment="1">
      <alignment horizontal="left" vertical="top" wrapText="1"/>
    </xf>
    <xf numFmtId="0" fontId="39" fillId="0" borderId="0" xfId="0" applyFont="1" applyFill="1" applyBorder="1" applyAlignment="1">
      <alignment horizontal="center" vertical="center"/>
    </xf>
    <xf numFmtId="0" fontId="40" fillId="5" borderId="72" xfId="0" applyFont="1" applyFill="1" applyBorder="1" applyAlignment="1">
      <alignment horizontal="center" vertical="center"/>
    </xf>
    <xf numFmtId="0" fontId="40" fillId="5" borderId="15" xfId="0" applyFont="1" applyFill="1" applyBorder="1" applyAlignment="1">
      <alignment horizontal="center" vertical="center"/>
    </xf>
    <xf numFmtId="0" fontId="40" fillId="5" borderId="3" xfId="0" applyFont="1" applyFill="1" applyBorder="1" applyAlignment="1">
      <alignment horizontal="center" vertical="center"/>
    </xf>
    <xf numFmtId="0" fontId="34" fillId="2" borderId="0" xfId="0" applyFont="1" applyFill="1" applyBorder="1" applyAlignment="1">
      <alignment horizontal="center" vertical="center" wrapText="1"/>
    </xf>
    <xf numFmtId="0" fontId="35" fillId="5" borderId="57" xfId="0" applyFont="1" applyFill="1" applyBorder="1" applyAlignment="1">
      <alignment horizontal="center" vertical="center" wrapText="1"/>
    </xf>
    <xf numFmtId="0" fontId="35" fillId="5" borderId="108" xfId="0" applyFont="1" applyFill="1" applyBorder="1" applyAlignment="1">
      <alignment horizontal="center" vertical="center" wrapText="1"/>
    </xf>
    <xf numFmtId="0" fontId="41" fillId="5" borderId="2" xfId="0" applyFont="1" applyFill="1" applyBorder="1" applyAlignment="1">
      <alignment horizontal="center" vertical="center"/>
    </xf>
    <xf numFmtId="0" fontId="41" fillId="5" borderId="19" xfId="0" applyFont="1" applyFill="1" applyBorder="1" applyAlignment="1">
      <alignment horizontal="center" vertical="center"/>
    </xf>
    <xf numFmtId="0" fontId="35" fillId="5" borderId="0" xfId="0" applyFont="1" applyFill="1" applyBorder="1" applyAlignment="1">
      <alignment horizontal="center" vertical="center" wrapText="1"/>
    </xf>
    <xf numFmtId="0" fontId="35" fillId="5" borderId="0" xfId="0" applyFont="1" applyFill="1" applyBorder="1" applyAlignment="1">
      <alignment horizontal="center" vertical="center"/>
    </xf>
    <xf numFmtId="0" fontId="7" fillId="2"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left" vertical="center" wrapText="1"/>
    </xf>
    <xf numFmtId="0" fontId="16" fillId="0" borderId="0" xfId="0" applyFont="1" applyFill="1" applyBorder="1" applyAlignment="1">
      <alignment horizontal="left" vertical="center"/>
    </xf>
    <xf numFmtId="0" fontId="35" fillId="5" borderId="57" xfId="0" applyFont="1" applyFill="1" applyBorder="1" applyAlignment="1">
      <alignment horizontal="center" vertical="center"/>
    </xf>
    <xf numFmtId="0" fontId="35" fillId="5" borderId="5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35" fillId="5" borderId="99" xfId="0" applyFont="1" applyFill="1" applyBorder="1" applyAlignment="1">
      <alignment horizontal="center" vertical="center" wrapText="1"/>
    </xf>
    <xf numFmtId="0" fontId="35" fillId="5" borderId="100"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19" xfId="0" applyFont="1" applyFill="1" applyBorder="1" applyAlignment="1">
      <alignment horizontal="center" vertical="center"/>
    </xf>
    <xf numFmtId="0" fontId="34" fillId="2" borderId="20" xfId="0" applyFont="1" applyFill="1" applyBorder="1" applyAlignment="1">
      <alignment horizontal="center" vertical="center" wrapText="1"/>
    </xf>
    <xf numFmtId="0" fontId="34" fillId="2" borderId="17"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35" fillId="5" borderId="98"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103" xfId="0" applyFont="1" applyFill="1" applyBorder="1" applyAlignment="1">
      <alignment horizontal="center" vertical="center"/>
    </xf>
    <xf numFmtId="0" fontId="35" fillId="5" borderId="17" xfId="0" applyFont="1" applyFill="1" applyBorder="1" applyAlignment="1">
      <alignment horizontal="center" vertical="center"/>
    </xf>
    <xf numFmtId="0" fontId="35" fillId="5" borderId="102" xfId="0" applyFont="1" applyFill="1" applyBorder="1" applyAlignment="1">
      <alignment horizontal="center" vertical="center"/>
    </xf>
    <xf numFmtId="0" fontId="30" fillId="5" borderId="72" xfId="0" applyFont="1" applyFill="1" applyBorder="1" applyAlignment="1">
      <alignment horizontal="center" vertical="center"/>
    </xf>
    <xf numFmtId="0" fontId="30" fillId="5" borderId="15" xfId="0" applyFont="1" applyFill="1" applyBorder="1" applyAlignment="1">
      <alignment horizontal="center" vertical="center"/>
    </xf>
    <xf numFmtId="0" fontId="30" fillId="5" borderId="1" xfId="0" applyFont="1" applyFill="1" applyBorder="1" applyAlignment="1">
      <alignment horizontal="center" vertical="center"/>
    </xf>
    <xf numFmtId="0" fontId="30" fillId="5" borderId="4" xfId="0" applyFont="1" applyFill="1" applyBorder="1" applyAlignment="1">
      <alignment horizontal="center" vertical="center"/>
    </xf>
    <xf numFmtId="0" fontId="32" fillId="5" borderId="17" xfId="0" applyFont="1" applyFill="1" applyBorder="1" applyAlignment="1">
      <alignment horizontal="center" vertical="center"/>
    </xf>
    <xf numFmtId="0" fontId="32" fillId="5" borderId="0" xfId="0" applyFont="1" applyFill="1" applyBorder="1" applyAlignment="1">
      <alignment horizontal="center" vertical="center"/>
    </xf>
    <xf numFmtId="0" fontId="30" fillId="5" borderId="0" xfId="0" applyFont="1" applyFill="1" applyBorder="1" applyAlignment="1">
      <alignment horizontal="center" vertical="center"/>
    </xf>
    <xf numFmtId="0" fontId="35" fillId="5" borderId="106" xfId="0" applyFont="1" applyFill="1" applyBorder="1" applyAlignment="1">
      <alignment horizontal="center" vertical="center"/>
    </xf>
    <xf numFmtId="0" fontId="40" fillId="5" borderId="104" xfId="0" applyFont="1" applyFill="1" applyBorder="1" applyAlignment="1">
      <alignment horizontal="center" vertical="center"/>
    </xf>
    <xf numFmtId="0" fontId="40" fillId="5" borderId="105" xfId="0" applyFont="1" applyFill="1" applyBorder="1" applyAlignment="1">
      <alignment horizontal="center" vertical="center"/>
    </xf>
    <xf numFmtId="0" fontId="40" fillId="5" borderId="1" xfId="0" applyFont="1" applyFill="1" applyBorder="1" applyAlignment="1">
      <alignment horizontal="center" vertical="center"/>
    </xf>
  </cellXfs>
  <cellStyles count="7">
    <cellStyle name="Currency" xfId="1" builtinId="4"/>
    <cellStyle name="Currency 2" xfId="6" xr:uid="{00000000-0005-0000-0000-000001000000}"/>
    <cellStyle name="Hyperlink 2" xfId="3" xr:uid="{00000000-0005-0000-0000-000002000000}"/>
    <cellStyle name="Normal" xfId="0" builtinId="0"/>
    <cellStyle name="Normal 2" xfId="4" xr:uid="{00000000-0005-0000-0000-000004000000}"/>
    <cellStyle name="Percent" xfId="2" builtinId="5"/>
    <cellStyle name="Percent 2" xfId="5" xr:uid="{00000000-0005-0000-0000-000006000000}"/>
  </cellStyles>
  <dxfs count="672">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b/>
        <i val="0"/>
        <color theme="0"/>
      </font>
      <fill>
        <patternFill>
          <bgColor indexed="10"/>
        </patternFill>
      </fill>
    </dxf>
    <dxf>
      <font>
        <b/>
        <i val="0"/>
        <color indexed="8"/>
      </font>
      <fill>
        <patternFill>
          <bgColor indexed="13"/>
        </patternFill>
      </fill>
    </dxf>
    <dxf>
      <font>
        <b/>
        <i val="0"/>
        <color indexed="9"/>
      </font>
      <fill>
        <patternFill>
          <bgColor rgb="FF008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rgb="FFFF0000"/>
      </font>
      <fill>
        <patternFill>
          <fgColor indexed="10"/>
          <bgColor indexed="10"/>
        </patternFill>
      </fill>
    </dxf>
    <dxf>
      <font>
        <b/>
        <i val="0"/>
        <color rgb="FFFFFF00"/>
      </font>
      <fill>
        <patternFill>
          <fgColor indexed="13"/>
          <bgColor indexed="34"/>
        </patternFill>
      </fill>
    </dxf>
    <dxf>
      <font>
        <b val="0"/>
        <i val="0"/>
        <color rgb="FF008000"/>
      </font>
      <fill>
        <patternFill>
          <bgColor rgb="FF008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condense val="0"/>
        <extend val="0"/>
        <color indexed="8"/>
      </font>
      <fill>
        <patternFill>
          <bgColor indexed="11"/>
        </patternFill>
      </fill>
    </dxf>
    <dxf>
      <font>
        <condense val="0"/>
        <extend val="0"/>
        <color indexed="8"/>
      </font>
      <fill>
        <patternFill>
          <bgColor indexed="13"/>
        </patternFill>
      </fill>
    </dxf>
    <dxf>
      <font>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0"/>
      </font>
      <fill>
        <patternFill>
          <bgColor rgb="FFFF0000"/>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color theme="0"/>
      </font>
      <fill>
        <patternFill>
          <bgColor rgb="FF008000"/>
        </patternFill>
      </fill>
    </dxf>
    <dxf>
      <fill>
        <patternFill>
          <bgColor rgb="FFFFFF00"/>
        </patternFill>
      </fill>
    </dxf>
    <dxf>
      <font>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color theme="1"/>
      </font>
      <fill>
        <patternFill>
          <bgColor rgb="FFFFFF00"/>
        </patternFill>
      </fill>
    </dxf>
    <dxf>
      <font>
        <color theme="0"/>
      </font>
      <fill>
        <patternFill>
          <bgColor rgb="FF008000"/>
        </patternFill>
      </fill>
    </dxf>
    <dxf>
      <font>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0"/>
      </font>
      <fill>
        <patternFill>
          <bgColor rgb="FF00B05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0"/>
      </font>
      <fill>
        <patternFill>
          <bgColor rgb="FFFF0000"/>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lor theme="0"/>
      </font>
      <fill>
        <patternFill>
          <bgColor rgb="FF008000"/>
        </patternFill>
      </fill>
    </dxf>
    <dxf>
      <font>
        <b/>
        <i val="0"/>
        <color theme="0"/>
      </font>
      <fill>
        <patternFill>
          <bgColor rgb="FFFF0000"/>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lor theme="0"/>
      </font>
      <fill>
        <patternFill>
          <bgColor rgb="FFFF0000"/>
        </patternFill>
      </fill>
    </dxf>
    <dxf>
      <font>
        <b/>
        <i val="0"/>
        <condense val="0"/>
        <extend val="0"/>
        <color indexed="9"/>
      </font>
      <fill>
        <patternFill>
          <bgColor indexed="17"/>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lor theme="0"/>
      </font>
      <fill>
        <patternFill>
          <bgColor rgb="FF008000"/>
        </patternFill>
      </fill>
    </dxf>
    <dxf>
      <font>
        <b/>
        <i val="0"/>
        <color theme="0"/>
      </font>
      <fill>
        <patternFill>
          <bgColor rgb="FFFF00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lor theme="0"/>
      </font>
      <fill>
        <patternFill>
          <bgColor rgb="FFFF0000"/>
        </patternFill>
      </fill>
    </dxf>
    <dxf>
      <font>
        <b/>
        <i val="0"/>
        <color theme="1"/>
      </font>
      <fill>
        <patternFill>
          <bgColor rgb="FFFFFF00"/>
        </patternFill>
      </fill>
    </dxf>
    <dxf>
      <font>
        <b/>
        <i val="0"/>
        <color theme="0"/>
      </font>
      <fill>
        <patternFill>
          <bgColor rgb="FF008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0"/>
      </font>
      <fill>
        <patternFill>
          <bgColor rgb="FFFF0000"/>
        </patternFill>
      </fill>
    </dxf>
    <dxf>
      <font>
        <b/>
        <i val="0"/>
        <color theme="0"/>
      </font>
      <fill>
        <patternFill>
          <bgColor rgb="FF008000"/>
        </patternFill>
      </fill>
    </dxf>
    <dxf>
      <font>
        <b/>
        <i val="0"/>
        <color theme="0"/>
      </font>
      <fill>
        <patternFill>
          <bgColor rgb="FF008000"/>
        </patternFill>
      </fill>
    </dxf>
    <dxf>
      <font>
        <b/>
        <i val="0"/>
        <condense val="0"/>
        <extend val="0"/>
        <color indexed="8"/>
      </font>
      <fill>
        <patternFill>
          <bgColor indexed="13"/>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0"/>
      </font>
      <fill>
        <patternFill>
          <bgColor rgb="FFFF0000"/>
        </patternFill>
      </fill>
    </dxf>
    <dxf>
      <font>
        <b/>
        <i val="0"/>
        <color theme="0"/>
      </font>
      <fill>
        <patternFill>
          <bgColor rgb="FF008000"/>
        </patternFill>
      </fill>
    </dxf>
    <dxf>
      <font>
        <b/>
        <i val="0"/>
        <color theme="0"/>
      </font>
      <fill>
        <patternFill>
          <bgColor rgb="FF008000"/>
        </patternFill>
      </fill>
    </dxf>
    <dxf>
      <font>
        <b/>
        <i val="0"/>
        <condense val="0"/>
        <extend val="0"/>
        <color indexed="8"/>
      </font>
      <fill>
        <patternFill>
          <bgColor indexed="13"/>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7"/>
        </patternFill>
      </fill>
    </dxf>
    <dxf>
      <font>
        <b/>
        <i val="0"/>
        <color theme="1"/>
      </font>
      <fill>
        <patternFill>
          <bgColor rgb="FFFFFF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FF0000"/>
        </patternFill>
      </fill>
    </dxf>
    <dxf>
      <font>
        <b/>
        <i val="0"/>
        <condense val="0"/>
        <extend val="0"/>
        <color indexed="9"/>
      </font>
      <fill>
        <patternFill>
          <bgColor indexed="17"/>
        </patternFill>
      </fill>
    </dxf>
    <dxf>
      <font>
        <b/>
        <i val="0"/>
        <color theme="0"/>
      </font>
      <fill>
        <patternFill>
          <bgColor rgb="FFFF0000"/>
        </patternFill>
      </fill>
    </dxf>
    <dxf>
      <font>
        <b/>
        <i val="0"/>
        <color theme="1"/>
      </font>
      <fill>
        <patternFill>
          <bgColor rgb="FFFFFF00"/>
        </patternFill>
      </fill>
    </dxf>
    <dxf>
      <font>
        <b/>
        <i val="0"/>
        <color theme="0"/>
      </font>
      <fill>
        <patternFill>
          <bgColor rgb="FF008000"/>
        </patternFill>
      </fill>
    </dxf>
    <dxf>
      <font>
        <b/>
        <i val="0"/>
        <color theme="0"/>
      </font>
      <fill>
        <patternFill>
          <bgColor rgb="FFFF0000"/>
        </patternFill>
      </fill>
    </dxf>
    <dxf>
      <font>
        <b/>
        <i val="0"/>
        <color theme="1"/>
      </font>
      <fill>
        <patternFill>
          <bgColor rgb="FFFFFF00"/>
        </patternFill>
      </fill>
    </dxf>
    <dxf>
      <font>
        <b/>
        <i val="0"/>
        <color theme="0"/>
      </font>
      <fill>
        <patternFill>
          <bgColor rgb="FF008000"/>
        </patternFill>
      </fill>
    </dxf>
    <dxf>
      <font>
        <b/>
        <i val="0"/>
        <color theme="1"/>
      </font>
      <fill>
        <patternFill>
          <bgColor rgb="FFFFFF00"/>
        </patternFill>
      </fill>
    </dxf>
    <dxf>
      <font>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lor theme="0"/>
      </font>
      <fill>
        <patternFill>
          <bgColor rgb="FF008000"/>
        </patternFill>
      </fill>
    </dxf>
    <dxf>
      <font>
        <b/>
        <i val="0"/>
        <color theme="1"/>
      </font>
      <fill>
        <patternFill>
          <bgColor rgb="FFFFFF00"/>
        </patternFill>
      </fill>
    </dxf>
    <dxf>
      <font>
        <b/>
        <i val="0"/>
        <color theme="0"/>
      </font>
      <fill>
        <patternFill>
          <bgColor rgb="FFFF0000"/>
        </patternFill>
      </fill>
    </dxf>
    <dxf>
      <font>
        <b/>
        <i val="0"/>
        <color theme="0"/>
      </font>
      <fill>
        <patternFill>
          <bgColor rgb="FF008000"/>
        </patternFill>
      </fill>
    </dxf>
    <dxf>
      <font>
        <b/>
        <i val="0"/>
        <color theme="0"/>
      </font>
      <fill>
        <patternFill>
          <bgColor rgb="FFFF0000"/>
        </patternFill>
      </fill>
    </dxf>
    <dxf>
      <font>
        <b/>
        <i val="0"/>
        <color theme="1"/>
      </font>
      <fill>
        <patternFill>
          <bgColor rgb="FFFFFF00"/>
        </patternFill>
      </fill>
    </dxf>
    <dxf>
      <font>
        <b/>
        <i val="0"/>
        <color theme="1"/>
      </font>
      <fill>
        <patternFill>
          <bgColor rgb="FFFFFF00"/>
        </patternFill>
      </fill>
    </dxf>
    <dxf>
      <font>
        <b/>
        <i val="0"/>
        <color theme="0"/>
      </font>
      <fill>
        <patternFill>
          <bgColor rgb="FFFF0000"/>
        </patternFill>
      </fill>
    </dxf>
    <dxf>
      <font>
        <b/>
        <i val="0"/>
        <strike val="0"/>
        <color theme="0"/>
      </font>
      <fill>
        <patternFill>
          <bgColor rgb="FF00800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13"/>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8"/>
      </font>
      <fill>
        <patternFill>
          <bgColor indexed="50"/>
        </patternFill>
      </fill>
    </dxf>
    <dxf>
      <font>
        <b/>
        <i val="0"/>
        <condense val="0"/>
        <extend val="0"/>
        <color indexed="9"/>
      </font>
      <fill>
        <patternFill>
          <bgColor indexed="12"/>
        </patternFill>
      </fill>
    </dxf>
    <dxf>
      <font>
        <b/>
        <i val="0"/>
        <condense val="0"/>
        <extend val="0"/>
        <color indexed="9"/>
      </font>
      <fill>
        <patternFill>
          <bgColor indexed="10"/>
        </patternFill>
      </fill>
    </dxf>
    <dxf>
      <font>
        <b/>
        <i val="0"/>
        <condense val="0"/>
        <extend val="0"/>
        <color indexed="8"/>
      </font>
      <fill>
        <patternFill>
          <bgColor indexed="50"/>
        </patternFill>
      </fill>
    </dxf>
    <dxf>
      <font>
        <b/>
        <i val="0"/>
        <condense val="0"/>
        <extend val="0"/>
        <color indexed="9"/>
      </font>
      <fill>
        <patternFill>
          <bgColor indexed="12"/>
        </patternFill>
      </fill>
    </dxf>
    <dxf>
      <font>
        <b/>
        <i val="0"/>
        <condense val="0"/>
        <extend val="0"/>
        <color indexed="9"/>
      </font>
      <fill>
        <patternFill>
          <bgColor indexed="10"/>
        </patternFill>
      </fill>
    </dxf>
    <dxf>
      <font>
        <b/>
        <i val="0"/>
        <condense val="0"/>
        <extend val="0"/>
        <color indexed="13"/>
      </font>
      <fill>
        <patternFill>
          <bgColor indexed="50"/>
        </patternFill>
      </fill>
    </dxf>
    <dxf>
      <font>
        <b/>
        <i val="0"/>
        <condense val="0"/>
        <extend val="0"/>
        <color indexed="9"/>
      </font>
      <fill>
        <patternFill>
          <bgColor indexed="12"/>
        </patternFill>
      </fill>
    </dxf>
    <dxf>
      <font>
        <b/>
        <i val="0"/>
        <condense val="0"/>
        <extend val="0"/>
        <color indexed="9"/>
      </font>
      <fill>
        <patternFill>
          <bgColor indexed="10"/>
        </patternFill>
      </fill>
    </dxf>
  </dxfs>
  <tableStyles count="0" defaultTableStyle="TableStyleMedium9" defaultPivotStyle="PivotStyleLight16"/>
  <colors>
    <mruColors>
      <color rgb="FF008000"/>
      <color rgb="FF009644"/>
      <color rgb="FFFFFF00"/>
      <color rgb="FF000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82194625094585"/>
          <c:y val="0.11319451606759635"/>
          <c:w val="0.49821066813932913"/>
          <c:h val="0.62285448792517872"/>
        </c:manualLayout>
      </c:layout>
      <c:radarChart>
        <c:radarStyle val="filled"/>
        <c:varyColors val="0"/>
        <c:ser>
          <c:idx val="4"/>
          <c:order val="0"/>
          <c:tx>
            <c:strRef>
              <c:f>'Tab 1 Negotiation Assessment'!$B$4:$AE$4</c:f>
              <c:strCache>
                <c:ptCount val="1"/>
                <c:pt idx="0">
                  <c:v>Market Condition Market Segment Profitability Market Trend Pricing Recent Market Developments Market Share  Market Performance Timing Incumbent Customer's Preferred Relationship Can We Compete Can We Win Is It Worth Winning Strategic Volume of Work Under </c:v>
                </c:pt>
              </c:strCache>
            </c:strRef>
          </c:tx>
          <c:spPr>
            <a:noFill/>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0-A2A1-463D-B500-FB2D2BF32164}"/>
            </c:ext>
          </c:extLst>
        </c:ser>
        <c:ser>
          <c:idx val="5"/>
          <c:order val="1"/>
          <c:tx>
            <c:strRef>
              <c:f>'Tab 2 Presentation Format'!$E$5:$E$27</c:f>
              <c:strCache>
                <c:ptCount val="23"/>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strCache>
            </c:strRef>
          </c:tx>
          <c:spPr>
            <a:solidFill>
              <a:srgbClr val="FFFF00"/>
            </a:solidFill>
            <a:ln w="25400">
              <a:noFill/>
            </a:ln>
            <a:effectLst>
              <a:outerShdw blurRad="76200" dist="25400" dir="8100000" algn="tr" rotWithShape="0">
                <a:prstClr val="black">
                  <a:alpha val="43000"/>
                </a:prstClr>
              </a:outerShdw>
            </a:effectLst>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'Tab 2 Presentation Format'!$G$5:$G$34</c:f>
              <c:numCache>
                <c:formatCode>0</c:formatCode>
                <c:ptCount val="30"/>
                <c:pt idx="0">
                  <c:v>1</c:v>
                </c:pt>
                <c:pt idx="1">
                  <c:v>2</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1-A2A1-463D-B500-FB2D2BF32164}"/>
            </c:ext>
          </c:extLst>
        </c:ser>
        <c:ser>
          <c:idx val="8"/>
          <c:order val="2"/>
          <c:tx>
            <c:strRef>
              <c:f>'3A. BID and NEGO Present Format'!$E$4:$F$4</c:f>
              <c:strCache>
                <c:ptCount val="1"/>
                <c:pt idx="0">
                  <c:v>Factors</c:v>
                </c:pt>
              </c:strCache>
            </c:strRef>
          </c:tx>
          <c:spPr>
            <a:ln w="25400">
              <a:noFill/>
            </a:ln>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2-A2A1-463D-B500-FB2D2BF32164}"/>
            </c:ext>
          </c:extLst>
        </c:ser>
        <c:ser>
          <c:idx val="0"/>
          <c:order val="3"/>
          <c:tx>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tx>
          <c:spPr>
            <a:solidFill>
              <a:srgbClr val="FFFF00"/>
            </a:solidFill>
          </c:spPr>
          <c:dLbls>
            <c:dLbl>
              <c:idx val="0"/>
              <c:layout>
                <c:manualLayout>
                  <c:x val="6.6911018788527468E-2"/>
                  <c:y val="-0.10754631695800899"/>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7.4338748494234344E-2"/>
                      <c:h val="4.3129184950031769E-2"/>
                    </c:manualLayout>
                  </c15:layout>
                </c:ext>
                <c:ext xmlns:c16="http://schemas.microsoft.com/office/drawing/2014/chart" uri="{C3380CC4-5D6E-409C-BE32-E72D297353CC}">
                  <c16:uniqueId val="{00000003-A2A1-463D-B500-FB2D2BF32164}"/>
                </c:ext>
              </c:extLst>
            </c:dLbl>
            <c:dLbl>
              <c:idx val="1"/>
              <c:layout>
                <c:manualLayout>
                  <c:x val="0.15131612309632603"/>
                  <c:y val="3.0653046647664939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509097395186855"/>
                      <c:h val="4.7971492534553392E-2"/>
                    </c:manualLayout>
                  </c15:layout>
                </c:ext>
                <c:ext xmlns:c16="http://schemas.microsoft.com/office/drawing/2014/chart" uri="{C3380CC4-5D6E-409C-BE32-E72D297353CC}">
                  <c16:uniqueId val="{00000004-A2A1-463D-B500-FB2D2BF32164}"/>
                </c:ext>
              </c:extLst>
            </c:dLbl>
            <c:dLbl>
              <c:idx val="2"/>
              <c:layout>
                <c:manualLayout>
                  <c:x val="6.7086011586912048E-2"/>
                  <c:y val="3.0567114287800453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8204847984287212"/>
                      <c:h val="6.855129976877028E-2"/>
                    </c:manualLayout>
                  </c15:layout>
                </c:ext>
                <c:ext xmlns:c16="http://schemas.microsoft.com/office/drawing/2014/chart" uri="{C3380CC4-5D6E-409C-BE32-E72D297353CC}">
                  <c16:uniqueId val="{00000005-A2A1-463D-B500-FB2D2BF32164}"/>
                </c:ext>
              </c:extLst>
            </c:dLbl>
            <c:dLbl>
              <c:idx val="3"/>
              <c:layout>
                <c:manualLayout>
                  <c:x val="0.11771988286780886"/>
                  <c:y val="5.5463390724845782E-2"/>
                </c:manualLayout>
              </c:layout>
              <c:showLegendKey val="0"/>
              <c:showVal val="0"/>
              <c:showCatName val="1"/>
              <c:showSerName val="0"/>
              <c:showPercent val="0"/>
              <c:showBubbleSize val="0"/>
              <c:extLst>
                <c:ext xmlns:c15="http://schemas.microsoft.com/office/drawing/2012/chart" uri="{CE6537A1-D6FC-4f65-9D91-7224C49458BB}">
                  <c15:layout>
                    <c:manualLayout>
                      <c:w val="0.23881378418536994"/>
                      <c:h val="2.9948766860619515E-2"/>
                    </c:manualLayout>
                  </c15:layout>
                </c:ext>
                <c:ext xmlns:c16="http://schemas.microsoft.com/office/drawing/2014/chart" uri="{C3380CC4-5D6E-409C-BE32-E72D297353CC}">
                  <c16:uniqueId val="{00000006-A2A1-463D-B500-FB2D2BF32164}"/>
                </c:ext>
              </c:extLst>
            </c:dLbl>
            <c:dLbl>
              <c:idx val="4"/>
              <c:layout>
                <c:manualLayout>
                  <c:x val="0.10137432881766026"/>
                  <c:y val="1.4526922753564863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A1-463D-B500-FB2D2BF32164}"/>
                </c:ext>
              </c:extLst>
            </c:dLbl>
            <c:dLbl>
              <c:idx val="5"/>
              <c:layout>
                <c:manualLayout>
                  <c:x val="0.11255532096666691"/>
                  <c:y val="2.7237980162934029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A1-463D-B500-FB2D2BF32164}"/>
                </c:ext>
              </c:extLst>
            </c:dLbl>
            <c:dLbl>
              <c:idx val="6"/>
              <c:layout>
                <c:manualLayout>
                  <c:x val="0.15727928956269349"/>
                  <c:y val="1.6948076545825672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A1-463D-B500-FB2D2BF32164}"/>
                </c:ext>
              </c:extLst>
            </c:dLbl>
            <c:dLbl>
              <c:idx val="7"/>
              <c:layout>
                <c:manualLayout>
                  <c:x val="7.6030746613245201E-2"/>
                  <c:y val="4.2370191364564186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A1-463D-B500-FB2D2BF32164}"/>
                </c:ext>
              </c:extLst>
            </c:dLbl>
            <c:dLbl>
              <c:idx val="8"/>
              <c:layout>
                <c:manualLayout>
                  <c:x val="0.15168879348819017"/>
                  <c:y val="5.266009498167263E-2"/>
                </c:manualLayout>
              </c:layout>
              <c:showLegendKey val="0"/>
              <c:showVal val="0"/>
              <c:showCatName val="1"/>
              <c:showSerName val="0"/>
              <c:showPercent val="0"/>
              <c:showBubbleSize val="0"/>
              <c:extLst>
                <c:ext xmlns:c15="http://schemas.microsoft.com/office/drawing/2012/chart" uri="{CE6537A1-D6FC-4f65-9D91-7224C49458BB}">
                  <c15:layout>
                    <c:manualLayout>
                      <c:w val="0.28202465053676978"/>
                      <c:h val="2.9948766860619515E-2"/>
                    </c:manualLayout>
                  </c15:layout>
                </c:ext>
                <c:ext xmlns:c16="http://schemas.microsoft.com/office/drawing/2014/chart" uri="{C3380CC4-5D6E-409C-BE32-E72D297353CC}">
                  <c16:uniqueId val="{0000000B-A2A1-463D-B500-FB2D2BF32164}"/>
                </c:ext>
              </c:extLst>
            </c:dLbl>
            <c:dLbl>
              <c:idx val="9"/>
              <c:layout>
                <c:manualLayout>
                  <c:x val="0.14684369689028728"/>
                  <c:y val="8.3529805832997961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A1-463D-B500-FB2D2BF32164}"/>
                </c:ext>
              </c:extLst>
            </c:dLbl>
            <c:dLbl>
              <c:idx val="10"/>
              <c:layout>
                <c:manualLayout>
                  <c:x val="0.11180992149006647"/>
                  <c:y val="9.139855565784559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2A1-463D-B500-FB2D2BF32164}"/>
                </c:ext>
              </c:extLst>
            </c:dLbl>
            <c:dLbl>
              <c:idx val="11"/>
              <c:layout>
                <c:manualLayout>
                  <c:x val="5.4786861530132458E-2"/>
                  <c:y val="4.7212498949085802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9326700021434637"/>
                      <c:h val="6.5524857528444266E-2"/>
                    </c:manualLayout>
                  </c15:layout>
                </c:ext>
                <c:ext xmlns:c16="http://schemas.microsoft.com/office/drawing/2014/chart" uri="{C3380CC4-5D6E-409C-BE32-E72D297353CC}">
                  <c16:uniqueId val="{0000000E-A2A1-463D-B500-FB2D2BF32164}"/>
                </c:ext>
              </c:extLst>
            </c:dLbl>
            <c:dLbl>
              <c:idx val="12"/>
              <c:layout>
                <c:manualLayout>
                  <c:x val="-3.8760772783223041E-2"/>
                  <c:y val="-1.2711057409369432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2A1-463D-B500-FB2D2BF32164}"/>
                </c:ext>
              </c:extLst>
            </c:dLbl>
            <c:dLbl>
              <c:idx val="14"/>
              <c:layout>
                <c:manualLayout>
                  <c:x val="0.11069179292872966"/>
                  <c:y val="0.10955720909980167"/>
                </c:manualLayout>
              </c:layout>
              <c:showLegendKey val="0"/>
              <c:showVal val="0"/>
              <c:showCatName val="1"/>
              <c:showSerName val="0"/>
              <c:showPercent val="0"/>
              <c:showBubbleSize val="0"/>
              <c:extLst>
                <c:ext xmlns:c15="http://schemas.microsoft.com/office/drawing/2012/chart" uri="{CE6537A1-D6FC-4f65-9D91-7224C49458BB}">
                  <c15:layout>
                    <c:manualLayout>
                      <c:w val="0.26926710914831709"/>
                      <c:h val="2.9948766860619515E-2"/>
                    </c:manualLayout>
                  </c15:layout>
                </c:ext>
                <c:ext xmlns:c16="http://schemas.microsoft.com/office/drawing/2014/chart" uri="{C3380CC4-5D6E-409C-BE32-E72D297353CC}">
                  <c16:uniqueId val="{00000010-A2A1-463D-B500-FB2D2BF32164}"/>
                </c:ext>
              </c:extLst>
            </c:dLbl>
            <c:dLbl>
              <c:idx val="15"/>
              <c:layout>
                <c:manualLayout>
                  <c:x val="2.2362277762374158E-3"/>
                  <c:y val="-2.3606249474542901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1063964431180376"/>
                      <c:h val="4.8423075845216212E-2"/>
                    </c:manualLayout>
                  </c15:layout>
                </c:ext>
                <c:ext xmlns:c16="http://schemas.microsoft.com/office/drawing/2014/chart" uri="{C3380CC4-5D6E-409C-BE32-E72D297353CC}">
                  <c16:uniqueId val="{00000011-A2A1-463D-B500-FB2D2BF32164}"/>
                </c:ext>
              </c:extLst>
            </c:dLbl>
            <c:dLbl>
              <c:idx val="16"/>
              <c:layout>
                <c:manualLayout>
                  <c:x val="-9.9138101041422844E-2"/>
                  <c:y val="9.7451440138497616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3391797694590932"/>
                      <c:h val="2.9207550644532111E-2"/>
                    </c:manualLayout>
                  </c15:layout>
                </c:ext>
                <c:ext xmlns:c16="http://schemas.microsoft.com/office/drawing/2014/chart" uri="{C3380CC4-5D6E-409C-BE32-E72D297353CC}">
                  <c16:uniqueId val="{00000012-A2A1-463D-B500-FB2D2BF32164}"/>
                </c:ext>
              </c:extLst>
            </c:dLbl>
            <c:dLbl>
              <c:idx val="17"/>
              <c:layout>
                <c:manualLayout>
                  <c:x val="-0.12075471520927178"/>
                  <c:y val="8.8372113417519577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8800577115273506"/>
                      <c:h val="6.0077261495857445E-2"/>
                    </c:manualLayout>
                  </c15:layout>
                </c:ext>
                <c:ext xmlns:c16="http://schemas.microsoft.com/office/drawing/2014/chart" uri="{C3380CC4-5D6E-409C-BE32-E72D297353CC}">
                  <c16:uniqueId val="{00000013-A2A1-463D-B500-FB2D2BF32164}"/>
                </c:ext>
              </c:extLst>
            </c:dLbl>
            <c:dLbl>
              <c:idx val="18"/>
              <c:layout>
                <c:manualLayout>
                  <c:x val="-0.11031912253686559"/>
                  <c:y val="7.142403687169372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A1-463D-B500-FB2D2BF32164}"/>
                </c:ext>
              </c:extLst>
            </c:dLbl>
            <c:dLbl>
              <c:idx val="19"/>
              <c:layout>
                <c:manualLayout>
                  <c:x val="-9.4338638151634679E-2"/>
                  <c:y val="1.9375521525105743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2733862336103092"/>
                      <c:h val="4.9645901491831089E-2"/>
                    </c:manualLayout>
                  </c15:layout>
                </c:ext>
                <c:ext xmlns:c16="http://schemas.microsoft.com/office/drawing/2014/chart" uri="{C3380CC4-5D6E-409C-BE32-E72D297353CC}">
                  <c16:uniqueId val="{00000015-A2A1-463D-B500-FB2D2BF32164}"/>
                </c:ext>
              </c:extLst>
            </c:dLbl>
            <c:dLbl>
              <c:idx val="20"/>
              <c:layout>
                <c:manualLayout>
                  <c:x val="-1.8391587574108557E-2"/>
                  <c:y val="-1.329065684377256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2A1-463D-B500-FB2D2BF32164}"/>
                </c:ext>
              </c:extLst>
            </c:dLbl>
            <c:dLbl>
              <c:idx val="21"/>
              <c:layout>
                <c:manualLayout>
                  <c:x val="-6.708595289404002E-3"/>
                  <c:y val="-3.6317306883912157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2A1-463D-B500-FB2D2BF32164}"/>
                </c:ext>
              </c:extLst>
            </c:dLbl>
            <c:dLbl>
              <c:idx val="22"/>
              <c:layout>
                <c:manualLayout>
                  <c:x val="-0.22138361520389555"/>
                  <c:y val="2.2437860397185115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5568035486180052"/>
                      <c:h val="4.9246275340576934E-2"/>
                    </c:manualLayout>
                  </c15:layout>
                </c:ext>
                <c:ext xmlns:c16="http://schemas.microsoft.com/office/drawing/2014/chart" uri="{C3380CC4-5D6E-409C-BE32-E72D297353CC}">
                  <c16:uniqueId val="{00000018-A2A1-463D-B500-FB2D2BF32164}"/>
                </c:ext>
              </c:extLst>
            </c:dLbl>
            <c:dLbl>
              <c:idx val="23"/>
              <c:layout>
                <c:manualLayout>
                  <c:x val="-3.5851367109594385E-3"/>
                  <c:y val="-4.2629762945069011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2A1-463D-B500-FB2D2BF32164}"/>
                </c:ext>
              </c:extLst>
            </c:dLbl>
            <c:dLbl>
              <c:idx val="24"/>
              <c:layout>
                <c:manualLayout>
                  <c:x val="-0.23472476916680304"/>
                  <c:y val="1.4253564074788628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2A1-463D-B500-FB2D2BF32164}"/>
                </c:ext>
              </c:extLst>
            </c:dLbl>
            <c:dLbl>
              <c:idx val="25"/>
              <c:layout>
                <c:manualLayout>
                  <c:x val="-0.19678546182251699"/>
                  <c:y val="-5.7782813701108361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2A1-463D-B500-FB2D2BF32164}"/>
                </c:ext>
              </c:extLst>
            </c:dLbl>
            <c:dLbl>
              <c:idx val="26"/>
              <c:layout>
                <c:manualLayout>
                  <c:x val="-8.9402274137502402E-2"/>
                  <c:y val="-2.7635802659540871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2A1-463D-B500-FB2D2BF32164}"/>
                </c:ext>
              </c:extLst>
            </c:dLbl>
            <c:dLbl>
              <c:idx val="27"/>
              <c:layout>
                <c:manualLayout>
                  <c:x val="-0.14008940919989643"/>
                  <c:y val="-9.3070557759483349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9786928440006843"/>
                      <c:h val="6.4314280632313856E-2"/>
                    </c:manualLayout>
                  </c15:layout>
                </c:ext>
                <c:ext xmlns:c16="http://schemas.microsoft.com/office/drawing/2014/chart" uri="{C3380CC4-5D6E-409C-BE32-E72D297353CC}">
                  <c16:uniqueId val="{0000001D-A2A1-463D-B500-FB2D2BF32164}"/>
                </c:ext>
              </c:extLst>
            </c:dLbl>
            <c:dLbl>
              <c:idx val="28"/>
              <c:layout>
                <c:manualLayout>
                  <c:x val="-1.7516917046546499E-2"/>
                  <c:y val="1.2408413185336566E-2"/>
                </c:manualLayout>
              </c:layout>
              <c:spPr>
                <a:noFill/>
                <a:ln>
                  <a:noFill/>
                </a:ln>
                <a:effectLst/>
              </c:spPr>
              <c:txPr>
                <a:bodyPr wrap="square" lIns="38100" tIns="19050" rIns="38100" bIns="19050" anchor="ctr">
                  <a:noAutofit/>
                </a:bodyPr>
                <a:lstStyle/>
                <a:p>
                  <a:pPr>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6.4810665011371144E-2"/>
                      <c:h val="6.0077261495857445E-2"/>
                    </c:manualLayout>
                  </c15:layout>
                </c:ext>
                <c:ext xmlns:c16="http://schemas.microsoft.com/office/drawing/2014/chart" uri="{C3380CC4-5D6E-409C-BE32-E72D297353CC}">
                  <c16:uniqueId val="{0000001E-A2A1-463D-B500-FB2D2BF32164}"/>
                </c:ext>
              </c:extLst>
            </c:dLbl>
            <c:spPr>
              <a:noFill/>
              <a:ln>
                <a:noFill/>
              </a:ln>
              <a:effectLst/>
            </c:spPr>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1F-A2A1-463D-B500-FB2D2BF32164}"/>
            </c:ext>
          </c:extLst>
        </c:ser>
        <c:dLbls>
          <c:showLegendKey val="0"/>
          <c:showVal val="0"/>
          <c:showCatName val="0"/>
          <c:showSerName val="0"/>
          <c:showPercent val="0"/>
          <c:showBubbleSize val="0"/>
        </c:dLbls>
        <c:axId val="405945120"/>
        <c:axId val="405945512"/>
      </c:radarChart>
      <c:catAx>
        <c:axId val="405945120"/>
        <c:scaling>
          <c:orientation val="minMax"/>
        </c:scaling>
        <c:delete val="1"/>
        <c:axPos val="b"/>
        <c:majorGridlines>
          <c:spPr>
            <a:ln w="3175">
              <a:solidFill>
                <a:srgbClr val="333333"/>
              </a:solidFill>
              <a:prstDash val="solid"/>
            </a:ln>
          </c:spPr>
        </c:majorGridlines>
        <c:numFmt formatCode="General" sourceLinked="1"/>
        <c:majorTickMark val="out"/>
        <c:minorTickMark val="none"/>
        <c:tickLblPos val="none"/>
        <c:crossAx val="405945512"/>
        <c:crosses val="autoZero"/>
        <c:auto val="0"/>
        <c:lblAlgn val="ctr"/>
        <c:lblOffset val="100"/>
        <c:noMultiLvlLbl val="0"/>
      </c:catAx>
      <c:valAx>
        <c:axId val="405945512"/>
        <c:scaling>
          <c:orientation val="minMax"/>
          <c:max val="3"/>
        </c:scaling>
        <c:delete val="0"/>
        <c:axPos val="l"/>
        <c:majorGridlines>
          <c:spPr>
            <a:ln w="3175">
              <a:solidFill>
                <a:srgbClr val="000000"/>
              </a:solidFill>
              <a:prstDash val="solid"/>
            </a:ln>
          </c:spPr>
        </c:majorGridlines>
        <c:numFmt formatCode="0" sourceLinked="1"/>
        <c:majorTickMark val="cross"/>
        <c:minorTickMark val="none"/>
        <c:tickLblPos val="high"/>
        <c:spPr>
          <a:ln w="3175">
            <a:solidFill>
              <a:srgbClr val="333333"/>
            </a:solidFill>
            <a:prstDash val="solid"/>
          </a:ln>
        </c:spPr>
        <c:txPr>
          <a:bodyPr rot="0" vert="horz"/>
          <a:lstStyle/>
          <a:p>
            <a:pPr>
              <a:defRPr sz="800" b="1" i="0" u="none" strike="noStrike" baseline="0">
                <a:solidFill>
                  <a:srgbClr val="000000"/>
                </a:solidFill>
                <a:latin typeface="Arial"/>
                <a:ea typeface="Arial"/>
                <a:cs typeface="Arial"/>
              </a:defRPr>
            </a:pPr>
            <a:endParaRPr lang="en-US"/>
          </a:p>
        </c:txPr>
        <c:crossAx val="405945120"/>
        <c:crosses val="autoZero"/>
        <c:crossBetween val="between"/>
        <c:majorUnit val="1"/>
        <c:minorUnit val="0.5"/>
      </c:valAx>
      <c:spPr>
        <a:noFill/>
        <a:ln w="25400">
          <a:noFill/>
        </a:ln>
      </c:spPr>
    </c:plotArea>
    <c:plotVisOnly val="1"/>
    <c:dispBlanksAs val="gap"/>
    <c:showDLblsOverMax val="0"/>
  </c:chart>
  <c:spPr>
    <a:noFill/>
    <a:ln w="9525">
      <a:noFill/>
    </a:ln>
  </c:spPr>
  <c:txPr>
    <a:bodyPr/>
    <a:lstStyle/>
    <a:p>
      <a:pPr>
        <a:defRPr sz="2000"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712599523385939"/>
          <c:y val="0.16666115846397361"/>
          <c:w val="0.49821066813932913"/>
          <c:h val="0.62285448792517872"/>
        </c:manualLayout>
      </c:layout>
      <c:radarChart>
        <c:radarStyle val="filled"/>
        <c:varyColors val="0"/>
        <c:ser>
          <c:idx val="4"/>
          <c:order val="0"/>
          <c:tx>
            <c:strRef>
              <c:f>'Tab 1 Negotiation Assessment'!$B$4:$AE$4</c:f>
              <c:strCache>
                <c:ptCount val="1"/>
                <c:pt idx="0">
                  <c:v>Market Condition Market Segment Profitability Market Trend Pricing Recent Market Developments Market Share  Market Performance Timing Incumbent Customer's Preferred Relationship Can We Compete Can We Win Is It Worth Winning Strategic Volume of Work Under </c:v>
                </c:pt>
              </c:strCache>
            </c:strRef>
          </c:tx>
          <c:spPr>
            <a:noFill/>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0-DEF3-4ECD-8269-415E97376A6C}"/>
            </c:ext>
          </c:extLst>
        </c:ser>
        <c:ser>
          <c:idx val="5"/>
          <c:order val="1"/>
          <c:tx>
            <c:strRef>
              <c:f>'Tab 2 Presentation Format'!$E$5:$E$27</c:f>
              <c:strCache>
                <c:ptCount val="23"/>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strCache>
            </c:strRef>
          </c:tx>
          <c:spPr>
            <a:solidFill>
              <a:srgbClr val="FFFF00"/>
            </a:solidFill>
            <a:ln w="25400">
              <a:noFill/>
            </a:ln>
            <a:effectLst>
              <a:outerShdw blurRad="76200" dist="25400" dir="8100000" algn="tr" rotWithShape="0">
                <a:prstClr val="black">
                  <a:alpha val="43000"/>
                </a:prstClr>
              </a:outerShdw>
            </a:effectLst>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'Tab 2 Presentation Format'!$G$5:$G$34</c:f>
              <c:numCache>
                <c:formatCode>0</c:formatCode>
                <c:ptCount val="30"/>
                <c:pt idx="0">
                  <c:v>1</c:v>
                </c:pt>
                <c:pt idx="1">
                  <c:v>2</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1-DEF3-4ECD-8269-415E97376A6C}"/>
            </c:ext>
          </c:extLst>
        </c:ser>
        <c:ser>
          <c:idx val="8"/>
          <c:order val="2"/>
          <c:tx>
            <c:strRef>
              <c:f>'3A. BID and NEGO Present Format'!$E$4:$F$4</c:f>
              <c:strCache>
                <c:ptCount val="1"/>
                <c:pt idx="0">
                  <c:v>Factors</c:v>
                </c:pt>
              </c:strCache>
            </c:strRef>
          </c:tx>
          <c:spPr>
            <a:ln w="25400">
              <a:noFill/>
            </a:ln>
          </c:spPr>
          <c:cat>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cat>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02-DEF3-4ECD-8269-415E97376A6C}"/>
            </c:ext>
          </c:extLst>
        </c:ser>
        <c:ser>
          <c:idx val="0"/>
          <c:order val="3"/>
          <c:tx>
            <c:strRef>
              <c:f>'3A. BID and NEGO Present Format'!$E$5:$E$34</c:f>
              <c:strCache>
                <c:ptCount val="30"/>
                <c:pt idx="0">
                  <c:v>Market Condition</c:v>
                </c:pt>
                <c:pt idx="1">
                  <c:v>Market Segment Profitability</c:v>
                </c:pt>
                <c:pt idx="2">
                  <c:v>Market Trend Pricing</c:v>
                </c:pt>
                <c:pt idx="3">
                  <c:v>Recent Market Developments</c:v>
                </c:pt>
                <c:pt idx="4">
                  <c:v>Market Share</c:v>
                </c:pt>
                <c:pt idx="5">
                  <c:v> Market Performance</c:v>
                </c:pt>
                <c:pt idx="6">
                  <c:v>Timing</c:v>
                </c:pt>
                <c:pt idx="7">
                  <c:v>Incumbent</c:v>
                </c:pt>
                <c:pt idx="8">
                  <c:v>Customer's Preferred Relationship</c:v>
                </c:pt>
                <c:pt idx="9">
                  <c:v>Can We Compete</c:v>
                </c:pt>
                <c:pt idx="10">
                  <c:v>Can We Win</c:v>
                </c:pt>
                <c:pt idx="11">
                  <c:v>Is It Worth Winning</c:v>
                </c:pt>
                <c:pt idx="12">
                  <c:v>Strategic</c:v>
                </c:pt>
                <c:pt idx="13">
                  <c:v>Volume of Work Under Stated</c:v>
                </c:pt>
                <c:pt idx="14">
                  <c:v>Volume of Work  Over Stated</c:v>
                </c:pt>
                <c:pt idx="15">
                  <c:v>Services Extraneous</c:v>
                </c:pt>
                <c:pt idx="16">
                  <c:v>Services Omitted</c:v>
                </c:pt>
                <c:pt idx="17">
                  <c:v>Services Implied</c:v>
                </c:pt>
                <c:pt idx="18">
                  <c:v>Award</c:v>
                </c:pt>
                <c:pt idx="19">
                  <c:v>Specification Under</c:v>
                </c:pt>
                <c:pt idx="20">
                  <c:v>Specification Over</c:v>
                </c:pt>
                <c:pt idx="21">
                  <c:v>Contract Risks</c:v>
                </c:pt>
                <c:pt idx="22">
                  <c:v>Business
 Risks</c:v>
                </c:pt>
                <c:pt idx="23">
                  <c:v>Lead Negotiator</c:v>
                </c:pt>
                <c:pt idx="24">
                  <c:v>Lead Negotiator Alignment</c:v>
                </c:pt>
                <c:pt idx="25">
                  <c:v>Lead Negotiator Influence</c:v>
                </c:pt>
                <c:pt idx="26">
                  <c:v>BATNA Customer</c:v>
                </c:pt>
                <c:pt idx="27">
                  <c:v>BATNA Your Company</c:v>
                </c:pt>
                <c:pt idx="28">
                  <c:v> Negotiation Price Issues </c:v>
                </c:pt>
                <c:pt idx="29">
                  <c:v> Negotiation Other Issues</c:v>
                </c:pt>
              </c:strCache>
            </c:strRef>
          </c:tx>
          <c:spPr>
            <a:solidFill>
              <a:srgbClr val="FFFF00"/>
            </a:solidFill>
          </c:spPr>
          <c:dLbls>
            <c:dLbl>
              <c:idx val="0"/>
              <c:layout>
                <c:manualLayout>
                  <c:x val="6.6406527549555784E-3"/>
                  <c:y val="-0.13034622343451643"/>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7.4338748494234344E-2"/>
                      <c:h val="4.3129184950031769E-2"/>
                    </c:manualLayout>
                  </c15:layout>
                </c:ext>
                <c:ext xmlns:c16="http://schemas.microsoft.com/office/drawing/2014/chart" uri="{C3380CC4-5D6E-409C-BE32-E72D297353CC}">
                  <c16:uniqueId val="{00000003-DEF3-4ECD-8269-415E97376A6C}"/>
                </c:ext>
              </c:extLst>
            </c:dLbl>
            <c:dLbl>
              <c:idx val="1"/>
              <c:layout>
                <c:manualLayout>
                  <c:x val="7.9988684397437559E-2"/>
                  <c:y val="3.1117411118412933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5090976180278718"/>
                      <c:h val="2.8280663083152399E-2"/>
                    </c:manualLayout>
                  </c15:layout>
                </c:ext>
                <c:ext xmlns:c16="http://schemas.microsoft.com/office/drawing/2014/chart" uri="{C3380CC4-5D6E-409C-BE32-E72D297353CC}">
                  <c16:uniqueId val="{00000004-DEF3-4ECD-8269-415E97376A6C}"/>
                </c:ext>
              </c:extLst>
            </c:dLbl>
            <c:dLbl>
              <c:idx val="2"/>
              <c:layout>
                <c:manualLayout>
                  <c:x val="4.700240503409877E-2"/>
                  <c:y val="3.626710817155334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8204851799382819"/>
                      <c:h val="2.6060653390347709E-2"/>
                    </c:manualLayout>
                  </c15:layout>
                </c:ext>
                <c:ext xmlns:c16="http://schemas.microsoft.com/office/drawing/2014/chart" uri="{C3380CC4-5D6E-409C-BE32-E72D297353CC}">
                  <c16:uniqueId val="{00000005-DEF3-4ECD-8269-415E97376A6C}"/>
                </c:ext>
              </c:extLst>
            </c:dLbl>
            <c:dLbl>
              <c:idx val="3"/>
              <c:layout>
                <c:manualLayout>
                  <c:x val="6.751069087075405E-2"/>
                  <c:y val="3.162716142893713E-2"/>
                </c:manualLayout>
              </c:layout>
              <c:showLegendKey val="0"/>
              <c:showVal val="0"/>
              <c:showCatName val="1"/>
              <c:showSerName val="0"/>
              <c:showPercent val="0"/>
              <c:showBubbleSize val="0"/>
              <c:extLst>
                <c:ext xmlns:c15="http://schemas.microsoft.com/office/drawing/2012/chart" uri="{CE6537A1-D6FC-4f65-9D91-7224C49458BB}">
                  <c15:layout>
                    <c:manualLayout>
                      <c:w val="0.23881378418536994"/>
                      <c:h val="2.9948766860619515E-2"/>
                    </c:manualLayout>
                  </c15:layout>
                </c:ext>
                <c:ext xmlns:c16="http://schemas.microsoft.com/office/drawing/2014/chart" uri="{C3380CC4-5D6E-409C-BE32-E72D297353CC}">
                  <c16:uniqueId val="{00000006-DEF3-4ECD-8269-415E97376A6C}"/>
                </c:ext>
              </c:extLst>
            </c:dLbl>
            <c:dLbl>
              <c:idx val="4"/>
              <c:layout>
                <c:manualLayout>
                  <c:x val="6.9017318441889325E-2"/>
                  <c:y val="-2.589108235040476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F3-4ECD-8269-415E97376A6C}"/>
                </c:ext>
              </c:extLst>
            </c:dLbl>
            <c:dLbl>
              <c:idx val="5"/>
              <c:layout>
                <c:manualLayout>
                  <c:x val="9.5818930583468021E-2"/>
                  <c:y val="-2.0434534358169165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EF3-4ECD-8269-415E97376A6C}"/>
                </c:ext>
              </c:extLst>
            </c:dLbl>
            <c:dLbl>
              <c:idx val="6"/>
              <c:layout>
                <c:manualLayout>
                  <c:x val="0.14165866086822812"/>
                  <c:y val="-3.3833502618762841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EF3-4ECD-8269-415E97376A6C}"/>
                </c:ext>
              </c:extLst>
            </c:dLbl>
            <c:dLbl>
              <c:idx val="7"/>
              <c:layout>
                <c:manualLayout>
                  <c:x val="7.2683425032122037E-2"/>
                  <c:y val="-7.3750345894728377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EF3-4ECD-8269-415E97376A6C}"/>
                </c:ext>
              </c:extLst>
            </c:dLbl>
            <c:dLbl>
              <c:idx val="8"/>
              <c:layout>
                <c:manualLayout>
                  <c:x val="0.12082474000373385"/>
                  <c:y val="1.6387596637336098E-2"/>
                </c:manualLayout>
              </c:layout>
              <c:spPr>
                <a:noFill/>
                <a:ln>
                  <a:noFill/>
                </a:ln>
                <a:effectLst/>
              </c:spPr>
              <c:txPr>
                <a:bodyPr wrap="square" lIns="38100" tIns="19050" rIns="38100" bIns="19050" anchor="ctr" anchorCtr="0">
                  <a:noAutofit/>
                </a:bodyPr>
                <a:lstStyle/>
                <a:p>
                  <a:pPr algn="l">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704486102417114"/>
                      <c:h val="5.896681948461012E-2"/>
                    </c:manualLayout>
                  </c15:layout>
                </c:ext>
                <c:ext xmlns:c16="http://schemas.microsoft.com/office/drawing/2014/chart" uri="{C3380CC4-5D6E-409C-BE32-E72D297353CC}">
                  <c16:uniqueId val="{0000000B-DEF3-4ECD-8269-415E97376A6C}"/>
                </c:ext>
              </c:extLst>
            </c:dLbl>
            <c:dLbl>
              <c:idx val="9"/>
              <c:layout>
                <c:manualLayout>
                  <c:x val="0.1669273767557298"/>
                  <c:y val="3.896641310165587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EF3-4ECD-8269-415E97376A6C}"/>
                </c:ext>
              </c:extLst>
            </c:dLbl>
            <c:dLbl>
              <c:idx val="10"/>
              <c:layout>
                <c:manualLayout>
                  <c:x val="0.10623108094751754"/>
                  <c:y val="9.9689410810814783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EF3-4ECD-8269-415E97376A6C}"/>
                </c:ext>
              </c:extLst>
            </c:dLbl>
            <c:dLbl>
              <c:idx val="11"/>
              <c:layout>
                <c:manualLayout>
                  <c:x val="0.1261955435486882"/>
                  <c:y val="-1.4969010035618895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9326695878496358"/>
                      <c:h val="2.1997803083957004E-2"/>
                    </c:manualLayout>
                  </c15:layout>
                </c:ext>
                <c:ext xmlns:c16="http://schemas.microsoft.com/office/drawing/2014/chart" uri="{C3380CC4-5D6E-409C-BE32-E72D297353CC}">
                  <c16:uniqueId val="{0000000E-DEF3-4ECD-8269-415E97376A6C}"/>
                </c:ext>
              </c:extLst>
            </c:dLbl>
            <c:dLbl>
              <c:idx val="12"/>
              <c:layout>
                <c:manualLayout>
                  <c:x val="9.2168813626330188E-3"/>
                  <c:y val="-3.343821767290929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EF3-4ECD-8269-415E97376A6C}"/>
                </c:ext>
              </c:extLst>
            </c:dLbl>
            <c:dLbl>
              <c:idx val="13"/>
              <c:layout>
                <c:manualLayout>
                  <c:x val="0.12831245675880465"/>
                  <c:y val="0.10881756351222915"/>
                </c:manualLayout>
              </c:layout>
              <c:showLegendKey val="0"/>
              <c:showVal val="0"/>
              <c:showCatName val="1"/>
              <c:showSerName val="0"/>
              <c:showPercent val="0"/>
              <c:showBubbleSize val="0"/>
              <c:extLst>
                <c:ext xmlns:c15="http://schemas.microsoft.com/office/drawing/2012/chart" uri="{CE6537A1-D6FC-4f65-9D91-7224C49458BB}">
                  <c15:layout>
                    <c:manualLayout>
                      <c:w val="0.28939882933043409"/>
                      <c:h val="3.2032687551649598E-2"/>
                    </c:manualLayout>
                  </c15:layout>
                </c:ext>
                <c:ext xmlns:c16="http://schemas.microsoft.com/office/drawing/2014/chart" uri="{C3380CC4-5D6E-409C-BE32-E72D297353CC}">
                  <c16:uniqueId val="{00000010-DEF3-4ECD-8269-415E97376A6C}"/>
                </c:ext>
              </c:extLst>
            </c:dLbl>
            <c:dLbl>
              <c:idx val="14"/>
              <c:layout>
                <c:manualLayout>
                  <c:x val="9.8128070811232274E-2"/>
                  <c:y val="0.12337382555938246"/>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8781660242260509"/>
                      <c:h val="1.6476135895439122E-2"/>
                    </c:manualLayout>
                  </c15:layout>
                </c:ext>
                <c:ext xmlns:c16="http://schemas.microsoft.com/office/drawing/2014/chart" uri="{C3380CC4-5D6E-409C-BE32-E72D297353CC}">
                  <c16:uniqueId val="{00000011-DEF3-4ECD-8269-415E97376A6C}"/>
                </c:ext>
              </c:extLst>
            </c:dLbl>
            <c:dLbl>
              <c:idx val="15"/>
              <c:layout>
                <c:manualLayout>
                  <c:x val="2.2362277762374158E-3"/>
                  <c:y val="-2.3606249474542901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1063964431180376"/>
                      <c:h val="4.8423075845216212E-2"/>
                    </c:manualLayout>
                  </c15:layout>
                </c:ext>
                <c:ext xmlns:c16="http://schemas.microsoft.com/office/drawing/2014/chart" uri="{C3380CC4-5D6E-409C-BE32-E72D297353CC}">
                  <c16:uniqueId val="{00000012-DEF3-4ECD-8269-415E97376A6C}"/>
                </c:ext>
              </c:extLst>
            </c:dLbl>
            <c:dLbl>
              <c:idx val="16"/>
              <c:layout>
                <c:manualLayout>
                  <c:x val="-8.7980496161829139E-2"/>
                  <c:y val="0.10988774609323584"/>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3391797694590932"/>
                      <c:h val="2.9207550644532111E-2"/>
                    </c:manualLayout>
                  </c15:layout>
                </c:ext>
                <c:ext xmlns:c16="http://schemas.microsoft.com/office/drawing/2014/chart" uri="{C3380CC4-5D6E-409C-BE32-E72D297353CC}">
                  <c16:uniqueId val="{00000013-DEF3-4ECD-8269-415E97376A6C}"/>
                </c:ext>
              </c:extLst>
            </c:dLbl>
            <c:dLbl>
              <c:idx val="17"/>
              <c:layout>
                <c:manualLayout>
                  <c:x val="-0.11629172294885734"/>
                  <c:y val="9.8217496646728603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8800575451081167"/>
                      <c:h val="2.7950170921569636E-2"/>
                    </c:manualLayout>
                  </c15:layout>
                </c:ext>
                <c:ext xmlns:c16="http://schemas.microsoft.com/office/drawing/2014/chart" uri="{C3380CC4-5D6E-409C-BE32-E72D297353CC}">
                  <c16:uniqueId val="{00000014-DEF3-4ECD-8269-415E97376A6C}"/>
                </c:ext>
              </c:extLst>
            </c:dLbl>
            <c:dLbl>
              <c:idx val="18"/>
              <c:layout>
                <c:manualLayout>
                  <c:x val="-0.11031915571223057"/>
                  <c:y val="8.696937953401591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EF3-4ECD-8269-415E97376A6C}"/>
                </c:ext>
              </c:extLst>
            </c:dLbl>
            <c:dLbl>
              <c:idx val="19"/>
              <c:layout>
                <c:manualLayout>
                  <c:x val="-0.15682122579865801"/>
                  <c:y val="6.4975248585187467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2733862336103092"/>
                      <c:h val="4.9645901491831089E-2"/>
                    </c:manualLayout>
                  </c15:layout>
                </c:ext>
                <c:ext xmlns:c16="http://schemas.microsoft.com/office/drawing/2014/chart" uri="{C3380CC4-5D6E-409C-BE32-E72D297353CC}">
                  <c16:uniqueId val="{00000016-DEF3-4ECD-8269-415E97376A6C}"/>
                </c:ext>
              </c:extLst>
            </c:dLbl>
            <c:dLbl>
              <c:idx val="20"/>
              <c:layout>
                <c:manualLayout>
                  <c:x val="-9.2031759628372831E-2"/>
                  <c:y val="1.0545556059590103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EF3-4ECD-8269-415E97376A6C}"/>
                </c:ext>
              </c:extLst>
            </c:dLbl>
            <c:dLbl>
              <c:idx val="21"/>
              <c:layout>
                <c:manualLayout>
                  <c:x val="-6.708595289404002E-3"/>
                  <c:y val="-3.6317306883912157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EF3-4ECD-8269-415E97376A6C}"/>
                </c:ext>
              </c:extLst>
            </c:dLbl>
            <c:dLbl>
              <c:idx val="22"/>
              <c:layout>
                <c:manualLayout>
                  <c:x val="-0.19784113596679076"/>
                  <c:y val="-3.4395665705464894E-4"/>
                </c:manualLayout>
              </c:layout>
              <c:spPr>
                <a:noFill/>
                <a:ln>
                  <a:noFill/>
                </a:ln>
                <a:effectLst/>
              </c:spPr>
              <c:txPr>
                <a:bodyPr wrap="square" lIns="38100" tIns="19050" rIns="38100" bIns="19050" anchor="ctr" anchorCtr="0">
                  <a:noAutofit/>
                </a:bodyPr>
                <a:lstStyle/>
                <a:p>
                  <a:pPr algn="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5972501345281631"/>
                      <c:h val="8.9021205437926187E-2"/>
                    </c:manualLayout>
                  </c15:layout>
                </c:ext>
                <c:ext xmlns:c16="http://schemas.microsoft.com/office/drawing/2014/chart" uri="{C3380CC4-5D6E-409C-BE32-E72D297353CC}">
                  <c16:uniqueId val="{00000019-DEF3-4ECD-8269-415E97376A6C}"/>
                </c:ext>
              </c:extLst>
            </c:dLbl>
            <c:dLbl>
              <c:idx val="23"/>
              <c:layout>
                <c:manualLayout>
                  <c:x val="-1.16079464962277E-2"/>
                  <c:y val="4.935349612969122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EF3-4ECD-8269-415E97376A6C}"/>
                </c:ext>
              </c:extLst>
            </c:dLbl>
            <c:dLbl>
              <c:idx val="24"/>
              <c:layout>
                <c:manualLayout>
                  <c:x val="-0.18672447534016412"/>
                  <c:y val="-5.40030720266457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EF3-4ECD-8269-415E97376A6C}"/>
                </c:ext>
              </c:extLst>
            </c:dLbl>
            <c:dLbl>
              <c:idx val="25"/>
              <c:layout>
                <c:manualLayout>
                  <c:x val="-0.18667601005091758"/>
                  <c:y val="-6.1088735086018156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EF3-4ECD-8269-415E97376A6C}"/>
                </c:ext>
              </c:extLst>
            </c:dLbl>
            <c:dLbl>
              <c:idx val="26"/>
              <c:layout>
                <c:manualLayout>
                  <c:x val="-8.1304171620324384E-2"/>
                  <c:y val="-2.7753056146264065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EF3-4ECD-8269-415E97376A6C}"/>
                </c:ext>
              </c:extLst>
            </c:dLbl>
            <c:dLbl>
              <c:idx val="27"/>
              <c:layout>
                <c:manualLayout>
                  <c:x val="-0.13675907654047198"/>
                  <c:y val="-9.2047161796352861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9786924960739735"/>
                      <c:h val="3.218716203606347E-2"/>
                    </c:manualLayout>
                  </c15:layout>
                </c:ext>
                <c:ext xmlns:c16="http://schemas.microsoft.com/office/drawing/2014/chart" uri="{C3380CC4-5D6E-409C-BE32-E72D297353CC}">
                  <c16:uniqueId val="{0000001E-DEF3-4ECD-8269-415E97376A6C}"/>
                </c:ext>
              </c:extLst>
            </c:dLbl>
            <c:dLbl>
              <c:idx val="28"/>
              <c:layout>
                <c:manualLayout>
                  <c:x val="-0.11748861065936457"/>
                  <c:y val="-0.10433042676917365"/>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864284914176523"/>
                      <c:h val="6.0077273147528192E-2"/>
                    </c:manualLayout>
                  </c15:layout>
                </c:ext>
                <c:ext xmlns:c16="http://schemas.microsoft.com/office/drawing/2014/chart" uri="{C3380CC4-5D6E-409C-BE32-E72D297353CC}">
                  <c16:uniqueId val="{0000001F-DEF3-4ECD-8269-415E97376A6C}"/>
                </c:ext>
              </c:extLst>
            </c:dLbl>
            <c:dLbl>
              <c:idx val="29"/>
              <c:layout>
                <c:manualLayout>
                  <c:x val="-7.3240616180871479E-2"/>
                  <c:y val="3.2818651626161224E-2"/>
                </c:manualLayout>
              </c:layout>
              <c:spPr>
                <a:noFill/>
                <a:ln>
                  <a:noFill/>
                </a:ln>
                <a:effectLst/>
              </c:spPr>
              <c:txPr>
                <a:bodyPr wrap="square" lIns="38100" tIns="19050" rIns="38100" bIns="19050" anchor="ctr">
                  <a:noAutofit/>
                </a:bodyPr>
                <a:lstStyle/>
                <a:p>
                  <a:pPr>
                    <a:defRPr sz="1200"/>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25248558937939308"/>
                      <c:h val="5.6517824024655099E-2"/>
                    </c:manualLayout>
                  </c15:layout>
                </c:ext>
                <c:ext xmlns:c16="http://schemas.microsoft.com/office/drawing/2014/chart" uri="{C3380CC4-5D6E-409C-BE32-E72D297353CC}">
                  <c16:uniqueId val="{00000020-DEF3-4ECD-8269-415E97376A6C}"/>
                </c:ext>
              </c:extLst>
            </c:dLbl>
            <c:spPr>
              <a:noFill/>
              <a:ln>
                <a:noFill/>
              </a:ln>
              <a:effectLst/>
            </c:spPr>
            <c:txPr>
              <a:bodyPr wrap="square" lIns="38100" tIns="19050" rIns="38100" bIns="19050" anchor="ctr">
                <a:spAutoFit/>
              </a:bodyPr>
              <a:lstStyle/>
              <a:p>
                <a:pPr>
                  <a:defRPr sz="1200"/>
                </a:pPr>
                <a:endParaRPr lang="en-US"/>
              </a:p>
            </c:txPr>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val>
            <c:numRef>
              <c:f>'3A. BID and NEGO Present Format'!$F$5:$F$34</c:f>
              <c:numCache>
                <c:formatCode>0</c:formatCode>
                <c:ptCount val="30"/>
                <c:pt idx="0">
                  <c:v>1</c:v>
                </c:pt>
                <c:pt idx="1">
                  <c:v>3</c:v>
                </c:pt>
                <c:pt idx="2">
                  <c:v>3</c:v>
                </c:pt>
                <c:pt idx="3">
                  <c:v>3</c:v>
                </c:pt>
                <c:pt idx="4">
                  <c:v>2</c:v>
                </c:pt>
                <c:pt idx="5">
                  <c:v>2</c:v>
                </c:pt>
                <c:pt idx="6">
                  <c:v>1</c:v>
                </c:pt>
                <c:pt idx="7">
                  <c:v>2</c:v>
                </c:pt>
                <c:pt idx="8">
                  <c:v>2</c:v>
                </c:pt>
                <c:pt idx="9">
                  <c:v>1</c:v>
                </c:pt>
                <c:pt idx="10">
                  <c:v>1</c:v>
                </c:pt>
                <c:pt idx="11">
                  <c:v>2</c:v>
                </c:pt>
                <c:pt idx="12">
                  <c:v>3</c:v>
                </c:pt>
                <c:pt idx="13">
                  <c:v>1</c:v>
                </c:pt>
                <c:pt idx="14">
                  <c:v>1</c:v>
                </c:pt>
                <c:pt idx="15">
                  <c:v>3</c:v>
                </c:pt>
                <c:pt idx="16">
                  <c:v>1</c:v>
                </c:pt>
                <c:pt idx="17">
                  <c:v>1</c:v>
                </c:pt>
                <c:pt idx="18">
                  <c:v>1</c:v>
                </c:pt>
                <c:pt idx="19">
                  <c:v>1</c:v>
                </c:pt>
                <c:pt idx="20">
                  <c:v>2</c:v>
                </c:pt>
                <c:pt idx="21">
                  <c:v>3</c:v>
                </c:pt>
                <c:pt idx="22">
                  <c:v>1</c:v>
                </c:pt>
                <c:pt idx="23">
                  <c:v>3</c:v>
                </c:pt>
                <c:pt idx="24">
                  <c:v>1</c:v>
                </c:pt>
                <c:pt idx="25">
                  <c:v>1</c:v>
                </c:pt>
                <c:pt idx="26">
                  <c:v>2</c:v>
                </c:pt>
                <c:pt idx="27">
                  <c:v>1</c:v>
                </c:pt>
                <c:pt idx="28">
                  <c:v>1</c:v>
                </c:pt>
                <c:pt idx="29">
                  <c:v>3</c:v>
                </c:pt>
              </c:numCache>
            </c:numRef>
          </c:val>
          <c:extLst>
            <c:ext xmlns:c16="http://schemas.microsoft.com/office/drawing/2014/chart" uri="{C3380CC4-5D6E-409C-BE32-E72D297353CC}">
              <c16:uniqueId val="{00000021-DEF3-4ECD-8269-415E97376A6C}"/>
            </c:ext>
          </c:extLst>
        </c:ser>
        <c:dLbls>
          <c:showLegendKey val="0"/>
          <c:showVal val="0"/>
          <c:showCatName val="0"/>
          <c:showSerName val="0"/>
          <c:showPercent val="0"/>
          <c:showBubbleSize val="0"/>
        </c:dLbls>
        <c:axId val="405947472"/>
        <c:axId val="405947864"/>
      </c:radarChart>
      <c:catAx>
        <c:axId val="405947472"/>
        <c:scaling>
          <c:orientation val="minMax"/>
        </c:scaling>
        <c:delete val="1"/>
        <c:axPos val="b"/>
        <c:majorGridlines>
          <c:spPr>
            <a:ln w="3175">
              <a:solidFill>
                <a:srgbClr val="333333"/>
              </a:solidFill>
              <a:prstDash val="solid"/>
            </a:ln>
          </c:spPr>
        </c:majorGridlines>
        <c:numFmt formatCode="General" sourceLinked="1"/>
        <c:majorTickMark val="out"/>
        <c:minorTickMark val="none"/>
        <c:tickLblPos val="none"/>
        <c:crossAx val="405947864"/>
        <c:crosses val="autoZero"/>
        <c:auto val="0"/>
        <c:lblAlgn val="ctr"/>
        <c:lblOffset val="100"/>
        <c:noMultiLvlLbl val="0"/>
      </c:catAx>
      <c:valAx>
        <c:axId val="405947864"/>
        <c:scaling>
          <c:orientation val="minMax"/>
          <c:max val="3"/>
        </c:scaling>
        <c:delete val="0"/>
        <c:axPos val="l"/>
        <c:majorGridlines>
          <c:spPr>
            <a:ln w="3175">
              <a:solidFill>
                <a:srgbClr val="000000"/>
              </a:solidFill>
              <a:prstDash val="solid"/>
            </a:ln>
          </c:spPr>
        </c:majorGridlines>
        <c:numFmt formatCode="0" sourceLinked="1"/>
        <c:majorTickMark val="cross"/>
        <c:minorTickMark val="none"/>
        <c:tickLblPos val="high"/>
        <c:spPr>
          <a:ln w="3175">
            <a:solidFill>
              <a:srgbClr val="333333"/>
            </a:solidFill>
            <a:prstDash val="solid"/>
          </a:ln>
        </c:spPr>
        <c:txPr>
          <a:bodyPr rot="0" vert="horz"/>
          <a:lstStyle/>
          <a:p>
            <a:pPr>
              <a:defRPr sz="800" b="1" i="0" u="none" strike="noStrike" baseline="0">
                <a:solidFill>
                  <a:srgbClr val="000000"/>
                </a:solidFill>
                <a:latin typeface="Arial"/>
                <a:ea typeface="Arial"/>
                <a:cs typeface="Arial"/>
              </a:defRPr>
            </a:pPr>
            <a:endParaRPr lang="en-US"/>
          </a:p>
        </c:txPr>
        <c:crossAx val="405947472"/>
        <c:crosses val="autoZero"/>
        <c:crossBetween val="between"/>
        <c:majorUnit val="1"/>
        <c:minorUnit val="0.5"/>
      </c:valAx>
      <c:spPr>
        <a:noFill/>
        <a:ln w="25400">
          <a:noFill/>
        </a:ln>
      </c:spPr>
    </c:plotArea>
    <c:plotVisOnly val="1"/>
    <c:dispBlanksAs val="gap"/>
    <c:showDLblsOverMax val="0"/>
  </c:chart>
  <c:spPr>
    <a:noFill/>
    <a:ln w="9525">
      <a:noFill/>
    </a:ln>
  </c:spPr>
  <c:txPr>
    <a:bodyPr/>
    <a:lstStyle/>
    <a:p>
      <a:pPr>
        <a:defRPr sz="2000"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paperSize="9" orientation="landscape"/>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809625</xdr:colOff>
      <xdr:row>34</xdr:row>
      <xdr:rowOff>59531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4810125"/>
          <a:ext cx="7084219" cy="3226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aseline="0"/>
            <a:t>"Copy" from the appropriate level line your assessment of the specific factor and paste your selection onto the anlysis line for your tender. </a:t>
          </a:r>
        </a:p>
        <a:p>
          <a:endParaRPr lang="en-US" sz="1800" baseline="0"/>
        </a:p>
        <a:p>
          <a:r>
            <a:rPr lang="en-US" sz="1800" baseline="0"/>
            <a:t>For example for Market Condition if your assessment of the Market Condition for your tender is Excess Capacity then copy paste Excess Capacity into cell B12.  Alternativey you can type "Limited Capacity" into cell B12 and the cell will automatically format your entry as per the options for the three levels on lines 4 through 6.  As you complete the entire analysis the presentation format in Tab 2 is automatically populated.</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101601</xdr:colOff>
      <xdr:row>53</xdr:row>
      <xdr:rowOff>4254500</xdr:rowOff>
    </xdr:from>
    <xdr:to>
      <xdr:col>30</xdr:col>
      <xdr:colOff>127000</xdr:colOff>
      <xdr:row>54</xdr:row>
      <xdr:rowOff>718609</xdr:rowOff>
    </xdr:to>
    <xdr:sp macro="" textlink="">
      <xdr:nvSpPr>
        <xdr:cNvPr id="4" name="Text Box 40">
          <a:extLst>
            <a:ext uri="{FF2B5EF4-FFF2-40B4-BE49-F238E27FC236}">
              <a16:creationId xmlns:a16="http://schemas.microsoft.com/office/drawing/2014/main" id="{00000000-0008-0000-0100-000004000000}"/>
            </a:ext>
          </a:extLst>
        </xdr:cNvPr>
        <xdr:cNvSpPr txBox="1">
          <a:spLocks noChangeArrowheads="1"/>
        </xdr:cNvSpPr>
      </xdr:nvSpPr>
      <xdr:spPr bwMode="auto">
        <a:xfrm>
          <a:off x="16230601" y="14097000"/>
          <a:ext cx="1898649" cy="1671109"/>
        </a:xfrm>
        <a:prstGeom prst="rect">
          <a:avLst/>
        </a:prstGeom>
        <a:solidFill>
          <a:srgbClr val="FFFF00"/>
        </a:solidFill>
        <a:ln w="9525">
          <a:solidFill>
            <a:srgbClr val="000000"/>
          </a:solidFill>
          <a:miter lim="800000"/>
          <a:headEnd/>
          <a:tailEnd/>
        </a:ln>
      </xdr:spPr>
      <xdr:txBody>
        <a:bodyPr vertOverflow="clip" wrap="square" lIns="18288" tIns="18288" rIns="0" bIns="0" anchor="t" upright="1"/>
        <a:lstStyle/>
        <a:p>
          <a:pPr algn="l" rtl="0">
            <a:defRPr sz="1000"/>
          </a:pPr>
          <a:r>
            <a:rPr lang="en-US" sz="1000" b="0" i="0" strike="noStrike">
              <a:solidFill>
                <a:srgbClr val="000000"/>
              </a:solidFill>
              <a:latin typeface="Arial"/>
              <a:cs typeface="Arial"/>
            </a:rPr>
            <a:t>To change shading of analysis on radar plot click near the center of the plot to activate the plot. Then from the menu bar select Format and Shape</a:t>
          </a:r>
          <a:r>
            <a:rPr lang="en-US" sz="1000" b="0" i="0" strike="noStrike" baseline="0">
              <a:solidFill>
                <a:srgbClr val="000000"/>
              </a:solidFill>
              <a:latin typeface="Arial"/>
              <a:cs typeface="Arial"/>
            </a:rPr>
            <a:t> Fill</a:t>
          </a:r>
          <a:r>
            <a:rPr lang="en-US" sz="1000" b="0" i="0" strike="noStrike">
              <a:solidFill>
                <a:srgbClr val="000000"/>
              </a:solidFill>
              <a:latin typeface="Arial"/>
              <a:cs typeface="Arial"/>
            </a:rPr>
            <a:t> .  Choose the Area colour of the most frequent analysis i.e.: 1-Green, 2-Yellow, and 3- Red.</a:t>
          </a:r>
        </a:p>
      </xdr:txBody>
    </xdr:sp>
    <xdr:clientData/>
  </xdr:twoCellAnchor>
  <xdr:twoCellAnchor editAs="oneCell">
    <xdr:from>
      <xdr:col>31</xdr:col>
      <xdr:colOff>31750</xdr:colOff>
      <xdr:row>53</xdr:row>
      <xdr:rowOff>4349749</xdr:rowOff>
    </xdr:from>
    <xdr:to>
      <xdr:col>34</xdr:col>
      <xdr:colOff>519642</xdr:colOff>
      <xdr:row>61</xdr:row>
      <xdr:rowOff>8465</xdr:rowOff>
    </xdr:to>
    <xdr:pic>
      <xdr:nvPicPr>
        <xdr:cNvPr id="14337" name="Picture 1">
          <a:extLst>
            <a:ext uri="{FF2B5EF4-FFF2-40B4-BE49-F238E27FC236}">
              <a16:creationId xmlns:a16="http://schemas.microsoft.com/office/drawing/2014/main" id="{00000000-0008-0000-0100-0000013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288000" y="14192249"/>
          <a:ext cx="1662642" cy="3754967"/>
        </a:xfrm>
        <a:prstGeom prst="rect">
          <a:avLst/>
        </a:prstGeom>
        <a:noFill/>
        <a:ln w="1">
          <a:noFill/>
          <a:miter lim="800000"/>
          <a:headEnd/>
          <a:tailEnd type="none" w="med" len="med"/>
        </a:ln>
        <a:effectLst/>
      </xdr:spPr>
    </xdr:pic>
    <xdr:clientData/>
  </xdr:twoCellAnchor>
  <xdr:twoCellAnchor>
    <xdr:from>
      <xdr:col>9</xdr:col>
      <xdr:colOff>1680260</xdr:colOff>
      <xdr:row>30</xdr:row>
      <xdr:rowOff>84668</xdr:rowOff>
    </xdr:from>
    <xdr:to>
      <xdr:col>16</xdr:col>
      <xdr:colOff>459440</xdr:colOff>
      <xdr:row>38</xdr:row>
      <xdr:rowOff>74083</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733927" y="6752168"/>
          <a:ext cx="8653430" cy="1481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a:latin typeface="Arial" panose="020B0604020202020204" pitchFamily="34" charset="0"/>
              <a:cs typeface="Arial" panose="020B0604020202020204" pitchFamily="34" charset="0"/>
            </a:rPr>
            <a:t>Must also word carefully what our proposal includes.  Customer's expectations is influenced by competitor last project who gave a lot of services away.  The tender has several Implied services</a:t>
          </a:r>
        </a:p>
      </xdr:txBody>
    </xdr:sp>
    <xdr:clientData/>
  </xdr:twoCellAnchor>
  <xdr:twoCellAnchor>
    <xdr:from>
      <xdr:col>4</xdr:col>
      <xdr:colOff>1762125</xdr:colOff>
      <xdr:row>35</xdr:row>
      <xdr:rowOff>119061</xdr:rowOff>
    </xdr:from>
    <xdr:to>
      <xdr:col>32</xdr:col>
      <xdr:colOff>345282</xdr:colOff>
      <xdr:row>120</xdr:row>
      <xdr:rowOff>98169</xdr:rowOff>
    </xdr:to>
    <xdr:graphicFrame macro="">
      <xdr:nvGraphicFramePr>
        <xdr:cNvPr id="15" name="Chart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101601</xdr:colOff>
      <xdr:row>51</xdr:row>
      <xdr:rowOff>4254500</xdr:rowOff>
    </xdr:from>
    <xdr:to>
      <xdr:col>31</xdr:col>
      <xdr:colOff>127000</xdr:colOff>
      <xdr:row>52</xdr:row>
      <xdr:rowOff>718609</xdr:rowOff>
    </xdr:to>
    <xdr:sp macro="" textlink="">
      <xdr:nvSpPr>
        <xdr:cNvPr id="3" name="Text Box 40">
          <a:extLst>
            <a:ext uri="{FF2B5EF4-FFF2-40B4-BE49-F238E27FC236}">
              <a16:creationId xmlns:a16="http://schemas.microsoft.com/office/drawing/2014/main" id="{00000000-0008-0000-0200-000003000000}"/>
            </a:ext>
          </a:extLst>
        </xdr:cNvPr>
        <xdr:cNvSpPr txBox="1">
          <a:spLocks noChangeArrowheads="1"/>
        </xdr:cNvSpPr>
      </xdr:nvSpPr>
      <xdr:spPr bwMode="auto">
        <a:xfrm>
          <a:off x="16332201" y="13769975"/>
          <a:ext cx="1920874" cy="1655234"/>
        </a:xfrm>
        <a:prstGeom prst="rect">
          <a:avLst/>
        </a:prstGeom>
        <a:solidFill>
          <a:srgbClr val="FFFF00"/>
        </a:solidFill>
        <a:ln w="9525">
          <a:solidFill>
            <a:srgbClr val="000000"/>
          </a:solidFill>
          <a:miter lim="800000"/>
          <a:headEnd/>
          <a:tailEnd/>
        </a:ln>
      </xdr:spPr>
      <xdr:txBody>
        <a:bodyPr vertOverflow="clip" wrap="square" lIns="18288" tIns="18288" rIns="0" bIns="0" anchor="t" upright="1"/>
        <a:lstStyle/>
        <a:p>
          <a:pPr algn="l" rtl="0">
            <a:defRPr sz="1000"/>
          </a:pPr>
          <a:r>
            <a:rPr lang="en-US" sz="1000" b="0" i="0" strike="noStrike">
              <a:solidFill>
                <a:srgbClr val="000000"/>
              </a:solidFill>
              <a:latin typeface="Arial"/>
              <a:cs typeface="Arial"/>
            </a:rPr>
            <a:t>To change shading of analysis on radar plot click near the center of the plot to activate the plot. Then from the menu bar select Format and Shape</a:t>
          </a:r>
          <a:r>
            <a:rPr lang="en-US" sz="1000" b="0" i="0" strike="noStrike" baseline="0">
              <a:solidFill>
                <a:srgbClr val="000000"/>
              </a:solidFill>
              <a:latin typeface="Arial"/>
              <a:cs typeface="Arial"/>
            </a:rPr>
            <a:t> Fill</a:t>
          </a:r>
          <a:r>
            <a:rPr lang="en-US" sz="1000" b="0" i="0" strike="noStrike">
              <a:solidFill>
                <a:srgbClr val="000000"/>
              </a:solidFill>
              <a:latin typeface="Arial"/>
              <a:cs typeface="Arial"/>
            </a:rPr>
            <a:t> .  Choose the Area colour of the most frequent analysis i.e.: 1-Green, 2-Yellow, and 3- Red.</a:t>
          </a:r>
        </a:p>
      </xdr:txBody>
    </xdr:sp>
    <xdr:clientData/>
  </xdr:twoCellAnchor>
  <xdr:twoCellAnchor editAs="oneCell">
    <xdr:from>
      <xdr:col>32</xdr:col>
      <xdr:colOff>31750</xdr:colOff>
      <xdr:row>51</xdr:row>
      <xdr:rowOff>4349749</xdr:rowOff>
    </xdr:from>
    <xdr:to>
      <xdr:col>35</xdr:col>
      <xdr:colOff>519642</xdr:colOff>
      <xdr:row>66</xdr:row>
      <xdr:rowOff>165894</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415000" y="13865224"/>
          <a:ext cx="1668992" cy="3650192"/>
        </a:xfrm>
        <a:prstGeom prst="rect">
          <a:avLst/>
        </a:prstGeom>
        <a:noFill/>
        <a:ln w="1">
          <a:noFill/>
          <a:miter lim="800000"/>
          <a:headEnd/>
          <a:tailEnd type="none" w="med" len="med"/>
        </a:ln>
        <a:effectLst/>
      </xdr:spPr>
    </xdr:pic>
    <xdr:clientData/>
  </xdr:twoCellAnchor>
  <xdr:twoCellAnchor>
    <xdr:from>
      <xdr:col>10</xdr:col>
      <xdr:colOff>107156</xdr:colOff>
      <xdr:row>62</xdr:row>
      <xdr:rowOff>23811</xdr:rowOff>
    </xdr:from>
    <xdr:to>
      <xdr:col>17</xdr:col>
      <xdr:colOff>964405</xdr:colOff>
      <xdr:row>78</xdr:row>
      <xdr:rowOff>0</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048750" y="11227592"/>
          <a:ext cx="9417843" cy="34290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a:solidFill>
                <a:schemeClr val="dk1"/>
              </a:solidFill>
              <a:effectLst/>
              <a:latin typeface="+mn-lt"/>
              <a:ea typeface="+mn-ea"/>
              <a:cs typeface="+mn-cs"/>
            </a:rPr>
            <a:t>Update</a:t>
          </a:r>
          <a:endParaRPr lang="en-SG" sz="1100">
            <a:solidFill>
              <a:schemeClr val="dk1"/>
            </a:solidFill>
            <a:effectLst/>
            <a:latin typeface="+mn-lt"/>
            <a:ea typeface="+mn-ea"/>
            <a:cs typeface="+mn-cs"/>
          </a:endParaRPr>
        </a:p>
        <a:p>
          <a:r>
            <a:rPr lang="en-US" sz="1100">
              <a:solidFill>
                <a:schemeClr val="dk1"/>
              </a:solidFill>
              <a:effectLst/>
              <a:latin typeface="+mn-lt"/>
              <a:ea typeface="+mn-ea"/>
              <a:cs typeface="+mn-cs"/>
            </a:rPr>
            <a:t>The bid is submitted.  Only one other competitor, as expected, is being considered.  Currently, the other bidder is evaluated at  $90K.  Expect they also identified the extraneous and omitted services and them most likely did not take exception to the uncapped liability clause.  They had accepted this before and claimed to have insurance to cover this, however, this is very unlikely.  We are the last company to go for the clarification meeting with the customer's tender team that is a good sign.   Will ask to see competitors offer as do not believe customer has added in transportation costs and customs clearance costs as a competitor will have to mobilize from Singapore.</a:t>
          </a:r>
        </a:p>
        <a:p>
          <a:endParaRPr lang="en-SG" sz="1100">
            <a:solidFill>
              <a:schemeClr val="dk1"/>
            </a:solidFill>
            <a:effectLst/>
            <a:latin typeface="+mn-lt"/>
            <a:ea typeface="+mn-ea"/>
            <a:cs typeface="+mn-cs"/>
          </a:endParaRPr>
        </a:p>
        <a:p>
          <a:r>
            <a:rPr lang="en-SG" sz="1100" b="1">
              <a:solidFill>
                <a:schemeClr val="dk1"/>
              </a:solidFill>
              <a:effectLst/>
              <a:latin typeface="+mn-lt"/>
              <a:ea typeface="+mn-ea"/>
              <a:cs typeface="+mn-cs"/>
            </a:rPr>
            <a:t>Negotiables - Price Issues - Strong</a:t>
          </a:r>
          <a:endParaRPr lang="en-SG" sz="1100">
            <a:solidFill>
              <a:schemeClr val="dk1"/>
            </a:solidFill>
            <a:effectLst/>
            <a:latin typeface="+mn-lt"/>
            <a:ea typeface="+mn-ea"/>
            <a:cs typeface="+mn-cs"/>
          </a:endParaRPr>
        </a:p>
        <a:p>
          <a:r>
            <a:rPr lang="en-SG" sz="1100">
              <a:solidFill>
                <a:schemeClr val="dk1"/>
              </a:solidFill>
              <a:effectLst/>
              <a:latin typeface="+mn-lt"/>
              <a:ea typeface="+mn-ea"/>
              <a:cs typeface="+mn-cs"/>
            </a:rPr>
            <a:t>We have three good trades for getting us below competitor's offer.  </a:t>
          </a:r>
        </a:p>
        <a:p>
          <a:r>
            <a:rPr lang="en-SG" sz="1100">
              <a:solidFill>
                <a:schemeClr val="dk1"/>
              </a:solidFill>
              <a:effectLst/>
              <a:latin typeface="+mn-lt"/>
              <a:ea typeface="+mn-ea"/>
              <a:cs typeface="+mn-cs"/>
            </a:rPr>
            <a:t>1. If they agree to use existing inventory of supplies leftover from last project we save $30K per job will offer $10K. discount  </a:t>
          </a:r>
        </a:p>
        <a:p>
          <a:r>
            <a:rPr lang="en-SG" sz="1100">
              <a:solidFill>
                <a:schemeClr val="dk1"/>
              </a:solidFill>
              <a:effectLst/>
              <a:latin typeface="+mn-lt"/>
              <a:ea typeface="+mn-ea"/>
              <a:cs typeface="+mn-cs"/>
            </a:rPr>
            <a:t>2. Volume they have another project we can handle with same crews only need to put a basic set of equipment at the job site. If they commit, we will offer a $5K discount on the 2nd project at the total price of $89K. Value to us is $12K per job (crew costs)</a:t>
          </a:r>
        </a:p>
        <a:p>
          <a:r>
            <a:rPr lang="en-SG" sz="1100">
              <a:solidFill>
                <a:schemeClr val="dk1"/>
              </a:solidFill>
              <a:effectLst/>
              <a:latin typeface="+mn-lt"/>
              <a:ea typeface="+mn-ea"/>
              <a:cs typeface="+mn-cs"/>
            </a:rPr>
            <a:t>3. We can senior interpreter to their project (very respected by their petrophysics manager) if they complete processing in the country. Our costs $0 additional revenue $20K per project.</a:t>
          </a:r>
        </a:p>
        <a:p>
          <a:endParaRPr lang="en-SG" sz="1100">
            <a:solidFill>
              <a:schemeClr val="dk1"/>
            </a:solidFill>
            <a:effectLst/>
            <a:latin typeface="+mn-lt"/>
            <a:ea typeface="+mn-ea"/>
            <a:cs typeface="+mn-cs"/>
          </a:endParaRPr>
        </a:p>
        <a:p>
          <a:r>
            <a:rPr lang="en-SG" sz="1100" b="1">
              <a:solidFill>
                <a:schemeClr val="dk1"/>
              </a:solidFill>
              <a:effectLst/>
              <a:latin typeface="+mn-lt"/>
              <a:ea typeface="+mn-ea"/>
              <a:cs typeface="+mn-cs"/>
            </a:rPr>
            <a:t>Negotiables - Other Issues - Non</a:t>
          </a:r>
          <a:r>
            <a:rPr lang="en-SG" sz="1100" b="1" baseline="0">
              <a:solidFill>
                <a:schemeClr val="dk1"/>
              </a:solidFill>
              <a:effectLst/>
              <a:latin typeface="+mn-lt"/>
              <a:ea typeface="+mn-ea"/>
              <a:cs typeface="+mn-cs"/>
            </a:rPr>
            <a:t> Negotiable</a:t>
          </a:r>
          <a:endParaRPr lang="en-SG" sz="1100">
            <a:solidFill>
              <a:schemeClr val="dk1"/>
            </a:solidFill>
            <a:effectLst/>
            <a:latin typeface="+mn-lt"/>
            <a:ea typeface="+mn-ea"/>
            <a:cs typeface="+mn-cs"/>
          </a:endParaRPr>
        </a:p>
        <a:p>
          <a:r>
            <a:rPr lang="en-US" sz="1100">
              <a:solidFill>
                <a:schemeClr val="dk1"/>
              </a:solidFill>
              <a:effectLst/>
              <a:latin typeface="+mn-lt"/>
              <a:ea typeface="+mn-ea"/>
              <a:cs typeface="+mn-cs"/>
            </a:rPr>
            <a:t>1.  Only issue is the uncapped liabilities we have taken an exception however team believes they will accept our offer if final.</a:t>
          </a:r>
          <a:endParaRPr lang="en-SG" sz="1100">
            <a:solidFill>
              <a:schemeClr val="dk1"/>
            </a:solidFill>
            <a:effectLst/>
            <a:latin typeface="+mn-lt"/>
            <a:ea typeface="+mn-ea"/>
            <a:cs typeface="+mn-cs"/>
          </a:endParaRPr>
        </a:p>
      </xdr:txBody>
    </xdr:sp>
    <xdr:clientData/>
  </xdr:twoCellAnchor>
  <xdr:twoCellAnchor>
    <xdr:from>
      <xdr:col>8</xdr:col>
      <xdr:colOff>923923</xdr:colOff>
      <xdr:row>0</xdr:row>
      <xdr:rowOff>442912</xdr:rowOff>
    </xdr:from>
    <xdr:to>
      <xdr:col>23</xdr:col>
      <xdr:colOff>121442</xdr:colOff>
      <xdr:row>68</xdr:row>
      <xdr:rowOff>76200</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933"/>
  <sheetViews>
    <sheetView tabSelected="1" zoomScale="80" zoomScaleNormal="80" workbookViewId="0">
      <selection activeCell="G25" sqref="G25"/>
    </sheetView>
  </sheetViews>
  <sheetFormatPr defaultColWidth="9.1328125" defaultRowHeight="12.75" x14ac:dyDescent="0.35"/>
  <cols>
    <col min="1" max="1" width="40.1328125" style="16" customWidth="1"/>
    <col min="2" max="2" width="22.265625" style="24" customWidth="1"/>
    <col min="3" max="3" width="16.3984375" style="24" customWidth="1"/>
    <col min="4" max="4" width="15.1328125" style="24" customWidth="1"/>
    <col min="5" max="5" width="17.265625" style="24" customWidth="1"/>
    <col min="6" max="6" width="15.1328125" style="24" customWidth="1"/>
    <col min="7" max="7" width="15.86328125" style="24" customWidth="1"/>
    <col min="8" max="9" width="17.73046875" style="24" customWidth="1"/>
    <col min="10" max="10" width="20" style="24" customWidth="1"/>
    <col min="11" max="14" width="17.73046875" style="24" customWidth="1"/>
    <col min="15" max="16" width="15.1328125" style="24" customWidth="1"/>
    <col min="17" max="17" width="18.265625" style="24" customWidth="1"/>
    <col min="18" max="20" width="15.1328125" style="24" customWidth="1"/>
    <col min="21" max="22" width="19.3984375" style="24" customWidth="1"/>
    <col min="23" max="23" width="18.3984375" style="24" customWidth="1"/>
    <col min="24" max="31" width="22" style="24" customWidth="1"/>
    <col min="32" max="32" width="2.73046875" style="24" customWidth="1"/>
    <col min="33" max="34" width="14.3984375" style="24" customWidth="1"/>
    <col min="35" max="35" width="16.73046875" style="24" customWidth="1"/>
    <col min="36" max="37" width="16" style="24" customWidth="1"/>
    <col min="38" max="38" width="14.1328125" style="24" customWidth="1"/>
    <col min="39" max="40" width="17" style="24" customWidth="1"/>
    <col min="41" max="41" width="15.1328125" style="24" customWidth="1"/>
    <col min="42" max="42" width="19.86328125" style="24" customWidth="1"/>
    <col min="43" max="43" width="16.86328125" style="24" customWidth="1"/>
    <col min="44" max="48" width="4.59765625" style="24" customWidth="1"/>
    <col min="49" max="49" width="1.1328125" style="16" customWidth="1"/>
    <col min="50" max="52" width="6.265625" style="24" customWidth="1"/>
    <col min="53" max="57" width="4.59765625" style="24" customWidth="1"/>
    <col min="58" max="58" width="0.3984375" style="16" customWidth="1"/>
    <col min="59" max="16384" width="9.1328125" style="16"/>
  </cols>
  <sheetData>
    <row r="1" spans="1:59" ht="55.5" customHeight="1" thickTop="1" thickBot="1" x14ac:dyDescent="0.4">
      <c r="A1" s="94"/>
      <c r="B1" s="339" t="s">
        <v>139</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1"/>
      <c r="BF1" s="43"/>
    </row>
    <row r="2" spans="1:59" s="17" customFormat="1" ht="44.25" customHeight="1" thickTop="1" thickBot="1" x14ac:dyDescent="0.4">
      <c r="A2" s="95" t="s">
        <v>59</v>
      </c>
      <c r="B2" s="300" t="s">
        <v>161</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2"/>
      <c r="AF2" s="18"/>
      <c r="AG2" s="330" t="s">
        <v>167</v>
      </c>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2"/>
      <c r="BF2" s="19"/>
    </row>
    <row r="3" spans="1:59" s="17" customFormat="1" ht="44.25" customHeight="1" thickTop="1" thickBot="1" x14ac:dyDescent="0.4">
      <c r="A3" s="95"/>
      <c r="B3" s="303" t="s">
        <v>101</v>
      </c>
      <c r="C3" s="304"/>
      <c r="D3" s="304"/>
      <c r="E3" s="305"/>
      <c r="F3" s="315" t="s">
        <v>103</v>
      </c>
      <c r="G3" s="316"/>
      <c r="H3" s="316"/>
      <c r="I3" s="317"/>
      <c r="J3" s="304" t="s">
        <v>102</v>
      </c>
      <c r="K3" s="304"/>
      <c r="L3" s="304"/>
      <c r="M3" s="304"/>
      <c r="N3" s="305"/>
      <c r="O3" s="318" t="s">
        <v>61</v>
      </c>
      <c r="P3" s="319"/>
      <c r="Q3" s="319"/>
      <c r="R3" s="319"/>
      <c r="S3" s="319"/>
      <c r="T3" s="319"/>
      <c r="U3" s="319"/>
      <c r="V3" s="319"/>
      <c r="W3" s="319"/>
      <c r="X3" s="319"/>
      <c r="Y3" s="320" t="s">
        <v>94</v>
      </c>
      <c r="Z3" s="321"/>
      <c r="AA3" s="321"/>
      <c r="AB3" s="321"/>
      <c r="AC3" s="321"/>
      <c r="AD3" s="321"/>
      <c r="AE3" s="322"/>
      <c r="AF3" s="47"/>
      <c r="AG3" s="345" t="s">
        <v>70</v>
      </c>
      <c r="AH3" s="346"/>
      <c r="AI3" s="346"/>
      <c r="AJ3" s="346"/>
      <c r="AK3" s="346"/>
      <c r="AL3" s="346"/>
      <c r="AM3" s="346"/>
      <c r="AN3" s="346"/>
      <c r="AO3" s="346"/>
      <c r="AP3" s="346"/>
      <c r="AQ3" s="347"/>
      <c r="AR3" s="306" t="s">
        <v>5</v>
      </c>
      <c r="AS3" s="307"/>
      <c r="AT3" s="307"/>
      <c r="AU3" s="307"/>
      <c r="AV3" s="307"/>
      <c r="AW3" s="307"/>
      <c r="AX3" s="307"/>
      <c r="AY3" s="307"/>
      <c r="AZ3" s="307"/>
      <c r="BA3" s="307"/>
      <c r="BB3" s="307"/>
      <c r="BC3" s="307"/>
      <c r="BD3" s="307"/>
      <c r="BE3" s="308"/>
      <c r="BF3" s="19"/>
    </row>
    <row r="4" spans="1:59" s="17" customFormat="1" ht="68.25" customHeight="1" thickTop="1" thickBot="1" x14ac:dyDescent="0.45">
      <c r="A4" s="96" t="s">
        <v>60</v>
      </c>
      <c r="B4" s="86" t="s">
        <v>6</v>
      </c>
      <c r="C4" s="87" t="s">
        <v>72</v>
      </c>
      <c r="D4" s="87" t="s">
        <v>52</v>
      </c>
      <c r="E4" s="87" t="s">
        <v>62</v>
      </c>
      <c r="F4" s="86" t="s">
        <v>2</v>
      </c>
      <c r="G4" s="60" t="s">
        <v>107</v>
      </c>
      <c r="H4" s="87" t="s">
        <v>1</v>
      </c>
      <c r="I4" s="88" t="s">
        <v>91</v>
      </c>
      <c r="J4" s="87" t="s">
        <v>133</v>
      </c>
      <c r="K4" s="87" t="s">
        <v>84</v>
      </c>
      <c r="L4" s="87" t="s">
        <v>82</v>
      </c>
      <c r="M4" s="87" t="s">
        <v>83</v>
      </c>
      <c r="N4" s="88" t="s">
        <v>112</v>
      </c>
      <c r="O4" s="87" t="s">
        <v>165</v>
      </c>
      <c r="P4" s="87" t="s">
        <v>166</v>
      </c>
      <c r="Q4" s="89" t="s">
        <v>132</v>
      </c>
      <c r="R4" s="89" t="s">
        <v>131</v>
      </c>
      <c r="S4" s="89" t="s">
        <v>127</v>
      </c>
      <c r="T4" s="89" t="s">
        <v>43</v>
      </c>
      <c r="U4" s="89" t="s">
        <v>128</v>
      </c>
      <c r="V4" s="89" t="s">
        <v>129</v>
      </c>
      <c r="W4" s="89" t="s">
        <v>130</v>
      </c>
      <c r="X4" s="88" t="s">
        <v>138</v>
      </c>
      <c r="Y4" s="118" t="s">
        <v>92</v>
      </c>
      <c r="Z4" s="87" t="s">
        <v>93</v>
      </c>
      <c r="AA4" s="87" t="s">
        <v>106</v>
      </c>
      <c r="AB4" s="87" t="s">
        <v>156</v>
      </c>
      <c r="AC4" s="87" t="s">
        <v>162</v>
      </c>
      <c r="AD4" s="87" t="s">
        <v>157</v>
      </c>
      <c r="AE4" s="119" t="s">
        <v>158</v>
      </c>
      <c r="AF4" s="38"/>
      <c r="AG4" s="365" t="s">
        <v>116</v>
      </c>
      <c r="AH4" s="368" t="s">
        <v>117</v>
      </c>
      <c r="AI4" s="139" t="s">
        <v>118</v>
      </c>
      <c r="AJ4" s="350" t="s">
        <v>141</v>
      </c>
      <c r="AK4" s="371" t="s">
        <v>142</v>
      </c>
      <c r="AL4" s="353" t="s">
        <v>119</v>
      </c>
      <c r="AM4" s="357" t="s">
        <v>143</v>
      </c>
      <c r="AN4" s="374" t="s">
        <v>151</v>
      </c>
      <c r="AO4" s="60" t="s">
        <v>105</v>
      </c>
      <c r="AP4" s="60" t="s">
        <v>8</v>
      </c>
      <c r="AQ4" s="53" t="s">
        <v>7</v>
      </c>
      <c r="AR4" s="312" t="s">
        <v>4</v>
      </c>
      <c r="AS4" s="313"/>
      <c r="AT4" s="313"/>
      <c r="AU4" s="313"/>
      <c r="AV4" s="356"/>
      <c r="AW4" s="312" t="s">
        <v>9</v>
      </c>
      <c r="AX4" s="313"/>
      <c r="AY4" s="313"/>
      <c r="AZ4" s="314"/>
      <c r="BA4" s="309" t="s">
        <v>21</v>
      </c>
      <c r="BB4" s="310"/>
      <c r="BC4" s="310"/>
      <c r="BD4" s="310"/>
      <c r="BE4" s="311"/>
      <c r="BF4" s="19"/>
    </row>
    <row r="5" spans="1:59" ht="27.75" customHeight="1" thickTop="1" thickBot="1" x14ac:dyDescent="0.4">
      <c r="A5" s="96" t="s">
        <v>56</v>
      </c>
      <c r="B5" s="56" t="s">
        <v>12</v>
      </c>
      <c r="C5" s="57" t="s">
        <v>30</v>
      </c>
      <c r="D5" s="57" t="s">
        <v>53</v>
      </c>
      <c r="E5" s="57" t="s">
        <v>63</v>
      </c>
      <c r="F5" s="108" t="s">
        <v>10</v>
      </c>
      <c r="G5" s="78" t="s">
        <v>108</v>
      </c>
      <c r="H5" s="20" t="s">
        <v>14</v>
      </c>
      <c r="I5" s="109" t="s">
        <v>74</v>
      </c>
      <c r="J5" s="77" t="s">
        <v>86</v>
      </c>
      <c r="K5" s="77" t="s">
        <v>13</v>
      </c>
      <c r="L5" s="77" t="s">
        <v>13</v>
      </c>
      <c r="M5" s="78" t="s">
        <v>30</v>
      </c>
      <c r="N5" s="104" t="s">
        <v>74</v>
      </c>
      <c r="O5" s="20" t="s">
        <v>124</v>
      </c>
      <c r="P5" s="20" t="s">
        <v>38</v>
      </c>
      <c r="Q5" s="20" t="s">
        <v>124</v>
      </c>
      <c r="R5" s="20" t="s">
        <v>124</v>
      </c>
      <c r="S5" s="20" t="s">
        <v>124</v>
      </c>
      <c r="T5" s="138" t="s">
        <v>111</v>
      </c>
      <c r="U5" s="20" t="s">
        <v>124</v>
      </c>
      <c r="V5" s="20" t="s">
        <v>38</v>
      </c>
      <c r="W5" s="138" t="s">
        <v>135</v>
      </c>
      <c r="X5" s="54" t="s">
        <v>29</v>
      </c>
      <c r="Y5" s="120" t="s">
        <v>15</v>
      </c>
      <c r="Z5" s="78" t="s">
        <v>99</v>
      </c>
      <c r="AA5" s="272" t="s">
        <v>46</v>
      </c>
      <c r="AB5" s="253" t="s">
        <v>159</v>
      </c>
      <c r="AC5" s="254" t="s">
        <v>160</v>
      </c>
      <c r="AD5" s="78" t="s">
        <v>96</v>
      </c>
      <c r="AE5" s="121" t="s">
        <v>96</v>
      </c>
      <c r="AF5" s="37"/>
      <c r="AG5" s="366"/>
      <c r="AH5" s="369"/>
      <c r="AI5" s="140" t="s">
        <v>30</v>
      </c>
      <c r="AJ5" s="351"/>
      <c r="AK5" s="372"/>
      <c r="AL5" s="354"/>
      <c r="AM5" s="358"/>
      <c r="AN5" s="375"/>
      <c r="AO5" s="64">
        <v>1</v>
      </c>
      <c r="AP5" s="59" t="s">
        <v>16</v>
      </c>
      <c r="AQ5" s="58" t="s">
        <v>13</v>
      </c>
      <c r="AR5" s="336" t="s">
        <v>66</v>
      </c>
      <c r="AS5" s="329" t="s">
        <v>71</v>
      </c>
      <c r="AT5" s="329" t="s">
        <v>67</v>
      </c>
      <c r="AU5" s="329" t="s">
        <v>68</v>
      </c>
      <c r="AV5" s="360" t="s">
        <v>69</v>
      </c>
      <c r="AW5" s="336" t="s">
        <v>17</v>
      </c>
      <c r="AX5" s="329"/>
      <c r="AY5" s="329" t="s">
        <v>18</v>
      </c>
      <c r="AZ5" s="333" t="s">
        <v>19</v>
      </c>
      <c r="BA5" s="326" t="s">
        <v>89</v>
      </c>
      <c r="BB5" s="326" t="s">
        <v>76</v>
      </c>
      <c r="BC5" s="326" t="s">
        <v>114</v>
      </c>
      <c r="BD5" s="326" t="s">
        <v>20</v>
      </c>
      <c r="BE5" s="323" t="s">
        <v>21</v>
      </c>
      <c r="BF5" s="22"/>
    </row>
    <row r="6" spans="1:59" ht="27.75" customHeight="1" thickBot="1" x14ac:dyDescent="0.4">
      <c r="A6" s="95" t="s">
        <v>57</v>
      </c>
      <c r="B6" s="48" t="s">
        <v>24</v>
      </c>
      <c r="C6" s="31" t="s">
        <v>23</v>
      </c>
      <c r="D6" s="31" t="s">
        <v>54</v>
      </c>
      <c r="E6" s="31" t="s">
        <v>64</v>
      </c>
      <c r="F6" s="48" t="s">
        <v>22</v>
      </c>
      <c r="G6" s="134" t="s">
        <v>109</v>
      </c>
      <c r="H6" s="32" t="s">
        <v>64</v>
      </c>
      <c r="I6" s="36" t="s">
        <v>64</v>
      </c>
      <c r="J6" s="77" t="s">
        <v>87</v>
      </c>
      <c r="K6" s="32" t="s">
        <v>64</v>
      </c>
      <c r="L6" s="32" t="s">
        <v>64</v>
      </c>
      <c r="M6" s="78" t="s">
        <v>85</v>
      </c>
      <c r="N6" s="105" t="s">
        <v>64</v>
      </c>
      <c r="O6" s="31" t="s">
        <v>125</v>
      </c>
      <c r="P6" s="31" t="s">
        <v>125</v>
      </c>
      <c r="Q6" s="31" t="s">
        <v>125</v>
      </c>
      <c r="R6" s="31" t="s">
        <v>125</v>
      </c>
      <c r="S6" s="31" t="s">
        <v>125</v>
      </c>
      <c r="T6" s="31" t="s">
        <v>22</v>
      </c>
      <c r="U6" s="31" t="s">
        <v>125</v>
      </c>
      <c r="V6" s="31" t="s">
        <v>125</v>
      </c>
      <c r="W6" s="106" t="s">
        <v>136</v>
      </c>
      <c r="X6" s="33" t="s">
        <v>47</v>
      </c>
      <c r="Y6" s="45" t="s">
        <v>27</v>
      </c>
      <c r="Z6" s="107" t="s">
        <v>64</v>
      </c>
      <c r="AA6" s="67" t="s">
        <v>47</v>
      </c>
      <c r="AB6" s="255" t="s">
        <v>51</v>
      </c>
      <c r="AC6" s="256" t="s">
        <v>51</v>
      </c>
      <c r="AD6" s="21" t="s">
        <v>97</v>
      </c>
      <c r="AE6" s="123" t="s">
        <v>97</v>
      </c>
      <c r="AF6" s="37"/>
      <c r="AG6" s="366"/>
      <c r="AH6" s="369"/>
      <c r="AI6" s="141" t="s">
        <v>51</v>
      </c>
      <c r="AJ6" s="351"/>
      <c r="AK6" s="372"/>
      <c r="AL6" s="354"/>
      <c r="AM6" s="358"/>
      <c r="AN6" s="375"/>
      <c r="AO6" s="39">
        <v>2</v>
      </c>
      <c r="AP6" s="40" t="s">
        <v>28</v>
      </c>
      <c r="AQ6" s="39" t="s">
        <v>26</v>
      </c>
      <c r="AR6" s="337"/>
      <c r="AS6" s="327"/>
      <c r="AT6" s="327"/>
      <c r="AU6" s="327"/>
      <c r="AV6" s="361"/>
      <c r="AW6" s="337"/>
      <c r="AX6" s="327"/>
      <c r="AY6" s="327"/>
      <c r="AZ6" s="334"/>
      <c r="BA6" s="327"/>
      <c r="BB6" s="327"/>
      <c r="BC6" s="327"/>
      <c r="BD6" s="327"/>
      <c r="BE6" s="324"/>
      <c r="BF6" s="22"/>
    </row>
    <row r="7" spans="1:59" ht="27.75" customHeight="1" thickTop="1" thickBot="1" x14ac:dyDescent="0.4">
      <c r="A7" s="95" t="s">
        <v>58</v>
      </c>
      <c r="B7" s="110" t="s">
        <v>31</v>
      </c>
      <c r="C7" s="64" t="s">
        <v>11</v>
      </c>
      <c r="D7" s="64" t="s">
        <v>55</v>
      </c>
      <c r="E7" s="64" t="s">
        <v>65</v>
      </c>
      <c r="F7" s="110" t="s">
        <v>29</v>
      </c>
      <c r="G7" s="134" t="s">
        <v>110</v>
      </c>
      <c r="H7" s="64" t="s">
        <v>32</v>
      </c>
      <c r="I7" s="111" t="s">
        <v>95</v>
      </c>
      <c r="J7" s="77" t="s">
        <v>88</v>
      </c>
      <c r="K7" s="77" t="s">
        <v>0</v>
      </c>
      <c r="L7" s="77" t="s">
        <v>0</v>
      </c>
      <c r="M7" s="78" t="s">
        <v>11</v>
      </c>
      <c r="N7" s="145" t="s">
        <v>95</v>
      </c>
      <c r="O7" s="21" t="s">
        <v>38</v>
      </c>
      <c r="P7" s="21" t="s">
        <v>124</v>
      </c>
      <c r="Q7" s="21" t="s">
        <v>126</v>
      </c>
      <c r="R7" s="21" t="s">
        <v>126</v>
      </c>
      <c r="S7" s="21" t="s">
        <v>126</v>
      </c>
      <c r="T7" s="116" t="s">
        <v>134</v>
      </c>
      <c r="U7" s="21" t="s">
        <v>126</v>
      </c>
      <c r="V7" s="21" t="s">
        <v>124</v>
      </c>
      <c r="W7" s="116" t="s">
        <v>137</v>
      </c>
      <c r="X7" s="115" t="s">
        <v>46</v>
      </c>
      <c r="Y7" s="122" t="s">
        <v>33</v>
      </c>
      <c r="Z7" s="257" t="s">
        <v>100</v>
      </c>
      <c r="AA7" s="258" t="s">
        <v>29</v>
      </c>
      <c r="AB7" s="257" t="s">
        <v>160</v>
      </c>
      <c r="AC7" s="258" t="s">
        <v>159</v>
      </c>
      <c r="AD7" s="259" t="s">
        <v>98</v>
      </c>
      <c r="AE7" s="260" t="s">
        <v>98</v>
      </c>
      <c r="AF7" s="37"/>
      <c r="AG7" s="367"/>
      <c r="AH7" s="370"/>
      <c r="AI7" s="142" t="s">
        <v>11</v>
      </c>
      <c r="AJ7" s="352"/>
      <c r="AK7" s="373"/>
      <c r="AL7" s="355"/>
      <c r="AM7" s="359"/>
      <c r="AN7" s="376"/>
      <c r="AO7" s="129">
        <v>3</v>
      </c>
      <c r="AP7" s="130" t="s">
        <v>34</v>
      </c>
      <c r="AQ7" s="64" t="s">
        <v>0</v>
      </c>
      <c r="AR7" s="338"/>
      <c r="AS7" s="328"/>
      <c r="AT7" s="328"/>
      <c r="AU7" s="328"/>
      <c r="AV7" s="362"/>
      <c r="AW7" s="338"/>
      <c r="AX7" s="328"/>
      <c r="AY7" s="328"/>
      <c r="AZ7" s="335"/>
      <c r="BA7" s="328"/>
      <c r="BB7" s="328"/>
      <c r="BC7" s="328"/>
      <c r="BD7" s="328"/>
      <c r="BE7" s="325"/>
      <c r="BF7" s="22"/>
    </row>
    <row r="8" spans="1:59" ht="27.75" customHeight="1" thickTop="1" thickBot="1" x14ac:dyDescent="0.4">
      <c r="A8" s="96" t="s">
        <v>169</v>
      </c>
      <c r="B8" s="112"/>
      <c r="C8" s="113"/>
      <c r="D8" s="113"/>
      <c r="E8" s="114"/>
      <c r="F8" s="112"/>
      <c r="G8" s="135"/>
      <c r="H8" s="113"/>
      <c r="I8" s="114"/>
      <c r="J8" s="133"/>
      <c r="K8" s="133"/>
      <c r="L8" s="133"/>
      <c r="M8" s="133"/>
      <c r="N8" s="133"/>
      <c r="O8" s="143"/>
      <c r="P8" s="144"/>
      <c r="Q8" s="144"/>
      <c r="R8" s="144"/>
      <c r="S8" s="144"/>
      <c r="T8" s="144"/>
      <c r="U8" s="144"/>
      <c r="V8" s="144"/>
      <c r="W8" s="144"/>
      <c r="X8" s="144"/>
      <c r="Y8" s="124"/>
      <c r="Z8" s="261"/>
      <c r="AA8" s="261"/>
      <c r="AB8" s="261"/>
      <c r="AC8" s="261"/>
      <c r="AD8" s="125"/>
      <c r="AE8" s="126"/>
      <c r="AF8" s="46"/>
      <c r="AG8" s="348"/>
      <c r="AH8" s="349"/>
      <c r="AI8" s="349"/>
      <c r="AJ8" s="349"/>
      <c r="AK8" s="349"/>
      <c r="AL8" s="349"/>
      <c r="AM8" s="131"/>
      <c r="AN8" s="132"/>
      <c r="AO8" s="342" t="s">
        <v>3</v>
      </c>
      <c r="AP8" s="343"/>
      <c r="AQ8" s="344"/>
      <c r="AR8" s="363" t="s">
        <v>4</v>
      </c>
      <c r="AS8" s="363"/>
      <c r="AT8" s="363"/>
      <c r="AU8" s="363"/>
      <c r="AV8" s="363"/>
      <c r="AW8" s="363"/>
      <c r="AX8" s="363"/>
      <c r="AY8" s="363"/>
      <c r="AZ8" s="363"/>
      <c r="BA8" s="363"/>
      <c r="BB8" s="363"/>
      <c r="BC8" s="363"/>
      <c r="BD8" s="363"/>
      <c r="BE8" s="364"/>
      <c r="BF8" s="22"/>
    </row>
    <row r="9" spans="1:59" ht="27.75" hidden="1" customHeight="1" thickTop="1" thickBot="1" x14ac:dyDescent="0.4">
      <c r="A9" s="97"/>
      <c r="B9" s="49"/>
      <c r="C9" s="44"/>
      <c r="D9" s="44"/>
      <c r="E9" s="44"/>
      <c r="F9" s="44"/>
      <c r="G9" s="44"/>
      <c r="H9" s="44"/>
      <c r="I9" s="35"/>
      <c r="J9" s="44"/>
      <c r="K9" s="44"/>
      <c r="L9" s="44"/>
      <c r="M9" s="44"/>
      <c r="N9" s="102"/>
      <c r="O9" s="44"/>
      <c r="P9" s="44"/>
      <c r="Q9" s="44"/>
      <c r="R9" s="44"/>
      <c r="S9" s="44"/>
      <c r="T9" s="44"/>
      <c r="U9" s="44"/>
      <c r="V9" s="44"/>
      <c r="W9" s="35"/>
      <c r="X9" s="44"/>
      <c r="Y9" s="35"/>
      <c r="Z9" s="35"/>
      <c r="AA9" s="35"/>
      <c r="AB9" s="44"/>
      <c r="AC9" s="44"/>
      <c r="AD9" s="44"/>
      <c r="AE9" s="44"/>
      <c r="AF9" s="46"/>
      <c r="AG9" s="29"/>
      <c r="AH9" s="29"/>
      <c r="AI9" s="29"/>
      <c r="AJ9" s="29"/>
      <c r="AK9" s="29"/>
      <c r="AL9" s="29"/>
      <c r="AM9" s="29"/>
      <c r="AN9" s="29"/>
      <c r="AO9" s="49"/>
      <c r="AP9" s="29"/>
      <c r="AQ9" s="44"/>
      <c r="AR9" s="29" t="s">
        <v>35</v>
      </c>
      <c r="AS9" s="29" t="s">
        <v>35</v>
      </c>
      <c r="AT9" s="29" t="s">
        <v>35</v>
      </c>
      <c r="AU9" s="29" t="s">
        <v>35</v>
      </c>
      <c r="AV9" s="29" t="s">
        <v>35</v>
      </c>
      <c r="AW9" s="29" t="s">
        <v>35</v>
      </c>
      <c r="AX9" s="29" t="s">
        <v>35</v>
      </c>
      <c r="AY9" s="29" t="s">
        <v>35</v>
      </c>
      <c r="AZ9" s="29" t="s">
        <v>35</v>
      </c>
      <c r="BA9" s="29" t="s">
        <v>35</v>
      </c>
      <c r="BB9" s="29" t="s">
        <v>35</v>
      </c>
      <c r="BC9" s="29"/>
      <c r="BD9" s="29"/>
      <c r="BE9" s="65" t="s">
        <v>35</v>
      </c>
      <c r="BF9" s="22"/>
    </row>
    <row r="10" spans="1:59" ht="27.75" hidden="1" customHeight="1" thickBot="1" x14ac:dyDescent="0.4">
      <c r="A10" s="97"/>
      <c r="B10" s="56" t="s">
        <v>12</v>
      </c>
      <c r="C10" s="57" t="s">
        <v>30</v>
      </c>
      <c r="D10" s="57" t="s">
        <v>53</v>
      </c>
      <c r="E10" s="57" t="s">
        <v>63</v>
      </c>
      <c r="F10" s="57" t="s">
        <v>10</v>
      </c>
      <c r="G10" s="136" t="s">
        <v>108</v>
      </c>
      <c r="H10" s="20" t="s">
        <v>14</v>
      </c>
      <c r="I10" s="109" t="s">
        <v>74</v>
      </c>
      <c r="J10" s="77" t="s">
        <v>86</v>
      </c>
      <c r="K10" s="77" t="s">
        <v>13</v>
      </c>
      <c r="L10" s="77" t="s">
        <v>13</v>
      </c>
      <c r="M10" s="78" t="s">
        <v>30</v>
      </c>
      <c r="N10" s="103" t="s">
        <v>74</v>
      </c>
      <c r="O10" s="20" t="s">
        <v>37</v>
      </c>
      <c r="P10" s="20" t="s">
        <v>37</v>
      </c>
      <c r="Q10" s="20" t="s">
        <v>41</v>
      </c>
      <c r="R10" s="20" t="s">
        <v>41</v>
      </c>
      <c r="S10" s="20" t="s">
        <v>41</v>
      </c>
      <c r="T10" s="54" t="s">
        <v>44</v>
      </c>
      <c r="U10" s="54" t="s">
        <v>37</v>
      </c>
      <c r="V10" s="54"/>
      <c r="W10" s="55" t="s">
        <v>29</v>
      </c>
      <c r="X10" s="107"/>
      <c r="Y10" s="78" t="s">
        <v>15</v>
      </c>
      <c r="Z10" s="78" t="s">
        <v>99</v>
      </c>
      <c r="AA10" s="272" t="s">
        <v>99</v>
      </c>
      <c r="AB10" s="78"/>
      <c r="AC10" s="78" t="s">
        <v>96</v>
      </c>
      <c r="AD10" s="78" t="s">
        <v>96</v>
      </c>
      <c r="AE10" s="78" t="s">
        <v>96</v>
      </c>
      <c r="AF10" s="46"/>
      <c r="AG10" s="29"/>
      <c r="AH10" s="29"/>
      <c r="AI10" s="41" t="s">
        <v>30</v>
      </c>
      <c r="AJ10" s="29"/>
      <c r="AK10" s="29"/>
      <c r="AL10" s="29"/>
      <c r="AM10" s="29"/>
      <c r="AN10" s="29"/>
      <c r="AO10" s="50" t="s">
        <v>48</v>
      </c>
      <c r="AP10" s="21" t="s">
        <v>16</v>
      </c>
      <c r="AQ10" s="21" t="s">
        <v>13</v>
      </c>
      <c r="AR10" s="29" t="s">
        <v>35</v>
      </c>
      <c r="AS10" s="29" t="s">
        <v>35</v>
      </c>
      <c r="AT10" s="29" t="s">
        <v>35</v>
      </c>
      <c r="AU10" s="29" t="s">
        <v>35</v>
      </c>
      <c r="AV10" s="29" t="s">
        <v>35</v>
      </c>
      <c r="AW10" s="29" t="s">
        <v>35</v>
      </c>
      <c r="AX10" s="29" t="s">
        <v>35</v>
      </c>
      <c r="AY10" s="29" t="s">
        <v>35</v>
      </c>
      <c r="AZ10" s="29" t="s">
        <v>35</v>
      </c>
      <c r="BA10" s="29" t="s">
        <v>35</v>
      </c>
      <c r="BB10" s="29" t="s">
        <v>35</v>
      </c>
      <c r="BC10" s="29"/>
      <c r="BD10" s="29"/>
      <c r="BE10" s="65" t="s">
        <v>35</v>
      </c>
      <c r="BF10" s="22"/>
    </row>
    <row r="11" spans="1:59" ht="27.75" hidden="1" customHeight="1" thickBot="1" x14ac:dyDescent="0.4">
      <c r="A11" s="97"/>
      <c r="B11" s="48" t="s">
        <v>24</v>
      </c>
      <c r="C11" s="31" t="s">
        <v>23</v>
      </c>
      <c r="D11" s="31" t="s">
        <v>54</v>
      </c>
      <c r="E11" s="31" t="s">
        <v>64</v>
      </c>
      <c r="F11" s="45" t="s">
        <v>22</v>
      </c>
      <c r="G11" s="136" t="s">
        <v>109</v>
      </c>
      <c r="H11" s="32" t="s">
        <v>64</v>
      </c>
      <c r="I11" s="32" t="s">
        <v>64</v>
      </c>
      <c r="J11" s="77" t="s">
        <v>87</v>
      </c>
      <c r="K11" s="32" t="s">
        <v>64</v>
      </c>
      <c r="L11" s="32" t="s">
        <v>64</v>
      </c>
      <c r="M11" s="78" t="s">
        <v>85</v>
      </c>
      <c r="N11" s="101" t="s">
        <v>64</v>
      </c>
      <c r="O11" s="31" t="s">
        <v>38</v>
      </c>
      <c r="P11" s="31" t="s">
        <v>38</v>
      </c>
      <c r="Q11" s="31" t="s">
        <v>40</v>
      </c>
      <c r="R11" s="31" t="s">
        <v>40</v>
      </c>
      <c r="S11" s="31" t="s">
        <v>40</v>
      </c>
      <c r="T11" s="31" t="s">
        <v>25</v>
      </c>
      <c r="U11" s="33" t="s">
        <v>45</v>
      </c>
      <c r="V11" s="33"/>
      <c r="W11" s="34" t="s">
        <v>47</v>
      </c>
      <c r="X11" s="21"/>
      <c r="Y11" s="31" t="s">
        <v>27</v>
      </c>
      <c r="Z11" s="78" t="s">
        <v>64</v>
      </c>
      <c r="AA11" s="272" t="s">
        <v>64</v>
      </c>
      <c r="AB11" s="107"/>
      <c r="AC11" s="31" t="s">
        <v>97</v>
      </c>
      <c r="AD11" s="31" t="s">
        <v>97</v>
      </c>
      <c r="AE11" s="31" t="s">
        <v>97</v>
      </c>
      <c r="AF11" s="46"/>
      <c r="AG11" s="29"/>
      <c r="AH11" s="29"/>
      <c r="AI11" s="42" t="s">
        <v>51</v>
      </c>
      <c r="AJ11" s="29"/>
      <c r="AK11" s="29"/>
      <c r="AL11" s="29"/>
      <c r="AM11" s="29"/>
      <c r="AN11" s="29"/>
      <c r="AO11" s="50" t="s">
        <v>49</v>
      </c>
      <c r="AP11" s="23" t="s">
        <v>28</v>
      </c>
      <c r="AQ11" s="39" t="s">
        <v>26</v>
      </c>
      <c r="AR11" s="29" t="s">
        <v>35</v>
      </c>
      <c r="AS11" s="29" t="s">
        <v>35</v>
      </c>
      <c r="AT11" s="29" t="s">
        <v>35</v>
      </c>
      <c r="AU11" s="29" t="s">
        <v>35</v>
      </c>
      <c r="AV11" s="29" t="s">
        <v>35</v>
      </c>
      <c r="AW11" s="29" t="s">
        <v>35</v>
      </c>
      <c r="AX11" s="29" t="s">
        <v>35</v>
      </c>
      <c r="AY11" s="29" t="s">
        <v>35</v>
      </c>
      <c r="AZ11" s="29" t="s">
        <v>35</v>
      </c>
      <c r="BA11" s="29" t="s">
        <v>35</v>
      </c>
      <c r="BB11" s="29" t="s">
        <v>35</v>
      </c>
      <c r="BC11" s="29"/>
      <c r="BD11" s="29"/>
      <c r="BE11" s="65" t="s">
        <v>35</v>
      </c>
      <c r="BF11" s="22"/>
    </row>
    <row r="12" spans="1:59" ht="27.75" hidden="1" customHeight="1" thickTop="1" thickBot="1" x14ac:dyDescent="0.4">
      <c r="A12" s="97"/>
      <c r="B12" s="110" t="s">
        <v>31</v>
      </c>
      <c r="C12" s="64" t="s">
        <v>11</v>
      </c>
      <c r="D12" s="64" t="s">
        <v>55</v>
      </c>
      <c r="E12" s="85" t="s">
        <v>65</v>
      </c>
      <c r="F12" s="21" t="s">
        <v>29</v>
      </c>
      <c r="G12" s="137" t="s">
        <v>110</v>
      </c>
      <c r="H12" s="64" t="s">
        <v>32</v>
      </c>
      <c r="I12" s="21" t="s">
        <v>95</v>
      </c>
      <c r="J12" s="127" t="s">
        <v>88</v>
      </c>
      <c r="K12" s="127" t="s">
        <v>0</v>
      </c>
      <c r="L12" s="127" t="s">
        <v>0</v>
      </c>
      <c r="M12" s="107" t="s">
        <v>11</v>
      </c>
      <c r="N12" s="128" t="s">
        <v>75</v>
      </c>
      <c r="O12" s="21" t="s">
        <v>39</v>
      </c>
      <c r="P12" s="21" t="s">
        <v>39</v>
      </c>
      <c r="Q12" s="21" t="s">
        <v>42</v>
      </c>
      <c r="R12" s="21" t="s">
        <v>42</v>
      </c>
      <c r="S12" s="21" t="s">
        <v>42</v>
      </c>
      <c r="T12" s="115" t="s">
        <v>22</v>
      </c>
      <c r="U12" s="115" t="s">
        <v>39</v>
      </c>
      <c r="V12" s="115"/>
      <c r="W12" s="117" t="s">
        <v>46</v>
      </c>
      <c r="X12" s="21"/>
      <c r="Y12" s="21" t="s">
        <v>33</v>
      </c>
      <c r="Z12" s="107" t="s">
        <v>100</v>
      </c>
      <c r="AA12" s="67" t="s">
        <v>100</v>
      </c>
      <c r="AB12" s="107"/>
      <c r="AC12" s="21" t="s">
        <v>98</v>
      </c>
      <c r="AD12" s="21" t="s">
        <v>98</v>
      </c>
      <c r="AE12" s="21" t="s">
        <v>98</v>
      </c>
      <c r="AF12" s="47"/>
      <c r="AG12" s="51"/>
      <c r="AH12" s="29"/>
      <c r="AI12" s="52" t="s">
        <v>11</v>
      </c>
      <c r="AJ12" s="29"/>
      <c r="AK12" s="29"/>
      <c r="AL12" s="29"/>
      <c r="AM12" s="29"/>
      <c r="AN12" s="29"/>
      <c r="AO12" s="84" t="s">
        <v>50</v>
      </c>
      <c r="AP12" s="21" t="s">
        <v>34</v>
      </c>
      <c r="AQ12" s="85" t="s">
        <v>0</v>
      </c>
      <c r="AR12" s="29" t="s">
        <v>35</v>
      </c>
      <c r="AS12" s="29" t="s">
        <v>35</v>
      </c>
      <c r="AT12" s="29" t="s">
        <v>35</v>
      </c>
      <c r="AU12" s="29" t="s">
        <v>35</v>
      </c>
      <c r="AV12" s="29" t="s">
        <v>35</v>
      </c>
      <c r="AW12" s="29" t="s">
        <v>35</v>
      </c>
      <c r="AX12" s="29" t="s">
        <v>35</v>
      </c>
      <c r="AY12" s="29" t="s">
        <v>35</v>
      </c>
      <c r="AZ12" s="29" t="s">
        <v>35</v>
      </c>
      <c r="BA12" s="29" t="s">
        <v>35</v>
      </c>
      <c r="BB12" s="29" t="s">
        <v>35</v>
      </c>
      <c r="BC12" s="29"/>
      <c r="BD12" s="29"/>
      <c r="BE12" s="65" t="s">
        <v>35</v>
      </c>
      <c r="BF12" s="22"/>
    </row>
    <row r="13" spans="1:59" ht="27.75" customHeight="1" thickTop="1" thickBot="1" x14ac:dyDescent="0.4">
      <c r="A13" s="273" t="s">
        <v>168</v>
      </c>
      <c r="B13" s="274" t="s">
        <v>12</v>
      </c>
      <c r="C13" s="275" t="s">
        <v>23</v>
      </c>
      <c r="D13" s="276" t="s">
        <v>55</v>
      </c>
      <c r="E13" s="277" t="s">
        <v>65</v>
      </c>
      <c r="F13" s="278" t="s">
        <v>22</v>
      </c>
      <c r="G13" s="275" t="s">
        <v>109</v>
      </c>
      <c r="H13" s="275" t="s">
        <v>14</v>
      </c>
      <c r="I13" s="278" t="s">
        <v>64</v>
      </c>
      <c r="J13" s="279" t="s">
        <v>87</v>
      </c>
      <c r="K13" s="279" t="s">
        <v>13</v>
      </c>
      <c r="L13" s="279" t="s">
        <v>13</v>
      </c>
      <c r="M13" s="275" t="s">
        <v>85</v>
      </c>
      <c r="N13" s="280" t="s">
        <v>95</v>
      </c>
      <c r="O13" s="278" t="s">
        <v>124</v>
      </c>
      <c r="P13" s="278" t="s">
        <v>38</v>
      </c>
      <c r="Q13" s="278" t="s">
        <v>126</v>
      </c>
      <c r="R13" s="275" t="s">
        <v>124</v>
      </c>
      <c r="S13" s="281" t="s">
        <v>124</v>
      </c>
      <c r="T13" s="282" t="s">
        <v>111</v>
      </c>
      <c r="U13" s="275" t="s">
        <v>124</v>
      </c>
      <c r="V13" s="275" t="s">
        <v>125</v>
      </c>
      <c r="W13" s="282" t="s">
        <v>137</v>
      </c>
      <c r="X13" s="282" t="s">
        <v>29</v>
      </c>
      <c r="Y13" s="275" t="s">
        <v>33</v>
      </c>
      <c r="Z13" s="275" t="s">
        <v>99</v>
      </c>
      <c r="AA13" s="283" t="s">
        <v>46</v>
      </c>
      <c r="AB13" s="275" t="s">
        <v>51</v>
      </c>
      <c r="AC13" s="283" t="s">
        <v>160</v>
      </c>
      <c r="AD13" s="278" t="s">
        <v>96</v>
      </c>
      <c r="AE13" s="284" t="s">
        <v>98</v>
      </c>
      <c r="AF13" s="285"/>
      <c r="AG13" s="286">
        <v>100000</v>
      </c>
      <c r="AH13" s="287">
        <v>99000</v>
      </c>
      <c r="AI13" s="279" t="s">
        <v>11</v>
      </c>
      <c r="AJ13" s="287">
        <v>22500</v>
      </c>
      <c r="AK13" s="288">
        <v>0.13600000000000001</v>
      </c>
      <c r="AL13" s="287">
        <v>133135</v>
      </c>
      <c r="AM13" s="289">
        <v>48135</v>
      </c>
      <c r="AN13" s="290">
        <f>AL13/AH13*AK13</f>
        <v>0.18289252525252528</v>
      </c>
      <c r="AO13" s="280">
        <v>3</v>
      </c>
      <c r="AP13" s="276" t="s">
        <v>28</v>
      </c>
      <c r="AQ13" s="279" t="s">
        <v>13</v>
      </c>
      <c r="AR13" s="291" t="s">
        <v>35</v>
      </c>
      <c r="AS13" s="292"/>
      <c r="AT13" s="292" t="s">
        <v>35</v>
      </c>
      <c r="AU13" s="292"/>
      <c r="AV13" s="293"/>
      <c r="AW13" s="294"/>
      <c r="AX13" s="295" t="s">
        <v>35</v>
      </c>
      <c r="AY13" s="292" t="s">
        <v>35</v>
      </c>
      <c r="AZ13" s="296"/>
      <c r="BA13" s="295"/>
      <c r="BB13" s="292"/>
      <c r="BC13" s="297"/>
      <c r="BD13" s="297"/>
      <c r="BE13" s="298"/>
      <c r="BF13" s="299"/>
      <c r="BG13" s="28"/>
    </row>
    <row r="14" spans="1:59" ht="12.75" customHeight="1" x14ac:dyDescent="0.3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9" x14ac:dyDescent="0.3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9" x14ac:dyDescent="0.3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1:57" x14ac:dyDescent="0.3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x14ac:dyDescent="0.3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x14ac:dyDescent="0.3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1:57" x14ac:dyDescent="0.3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57" x14ac:dyDescent="0.3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57" x14ac:dyDescent="0.3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x14ac:dyDescent="0.35">
      <c r="A23"/>
      <c r="B23"/>
      <c r="C23"/>
      <c r="D23"/>
      <c r="E23"/>
      <c r="F23"/>
      <c r="G23"/>
      <c r="H23"/>
      <c r="I23"/>
      <c r="J23"/>
      <c r="K23"/>
      <c r="L23"/>
      <c r="M23"/>
      <c r="N23"/>
      <c r="O23"/>
      <c r="P23"/>
      <c r="Q23"/>
      <c r="R23"/>
      <c r="S23"/>
      <c r="T23"/>
      <c r="U23"/>
      <c r="V23"/>
      <c r="W23"/>
      <c r="X23"/>
      <c r="Y23"/>
      <c r="Z23"/>
      <c r="AA23"/>
      <c r="AB23"/>
      <c r="AC23"/>
      <c r="AD23"/>
      <c r="AE23"/>
      <c r="AF23"/>
      <c r="AG23"/>
      <c r="AH23"/>
      <c r="AI23"/>
      <c r="AJ23" s="151"/>
      <c r="AK23"/>
      <c r="AL23"/>
      <c r="AM23"/>
      <c r="AN23"/>
      <c r="AO23"/>
      <c r="AP23"/>
      <c r="AQ23"/>
      <c r="AR23"/>
      <c r="AS23"/>
      <c r="AT23"/>
      <c r="AU23"/>
      <c r="AV23"/>
      <c r="AW23"/>
      <c r="AX23"/>
      <c r="AY23"/>
      <c r="AZ23"/>
      <c r="BA23"/>
      <c r="BB23"/>
      <c r="BC23"/>
      <c r="BD23"/>
      <c r="BE23"/>
    </row>
    <row r="24" spans="1:57" x14ac:dyDescent="0.3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x14ac:dyDescent="0.3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57" x14ac:dyDescent="0.3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57" x14ac:dyDescent="0.3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57" x14ac:dyDescent="0.3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x14ac:dyDescent="0.3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57" x14ac:dyDescent="0.3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57" x14ac:dyDescent="0.3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57" x14ac:dyDescent="0.3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1:57" x14ac:dyDescent="0.3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1:57" x14ac:dyDescent="0.35">
      <c r="A34"/>
      <c r="B34"/>
      <c r="C34"/>
      <c r="D34"/>
      <c r="E34"/>
      <c r="F34"/>
      <c r="G34"/>
      <c r="H34"/>
      <c r="I34"/>
      <c r="J34"/>
      <c r="K34"/>
      <c r="L34"/>
      <c r="M34"/>
      <c r="N34"/>
      <c r="O34"/>
      <c r="P34"/>
      <c r="Q34"/>
      <c r="R34"/>
      <c r="S34"/>
      <c r="T34"/>
      <c r="U34"/>
      <c r="V34"/>
      <c r="W34"/>
      <c r="X34"/>
      <c r="Y34"/>
      <c r="Z34"/>
      <c r="AA34"/>
      <c r="AB34"/>
      <c r="AC34"/>
      <c r="AD34"/>
      <c r="AE34"/>
      <c r="AF34"/>
      <c r="AG34"/>
      <c r="AH34"/>
      <c r="AI34"/>
      <c r="AJ34" s="151"/>
      <c r="AK34"/>
      <c r="AL34"/>
      <c r="AM34"/>
      <c r="AN34"/>
      <c r="AO34"/>
      <c r="AP34"/>
      <c r="AQ34"/>
      <c r="AR34"/>
      <c r="AS34"/>
      <c r="AT34"/>
      <c r="AU34"/>
      <c r="AV34"/>
      <c r="AW34"/>
      <c r="AX34"/>
      <c r="AY34"/>
      <c r="AZ34"/>
      <c r="BA34"/>
      <c r="BB34"/>
      <c r="BC34"/>
      <c r="BD34"/>
      <c r="BE34"/>
    </row>
    <row r="35" spans="1:57" x14ac:dyDescent="0.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1:57" x14ac:dyDescent="0.3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x14ac:dyDescent="0.3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57" x14ac:dyDescent="0.3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57" x14ac:dyDescent="0.3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57" x14ac:dyDescent="0.3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57" x14ac:dyDescent="0.3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57" x14ac:dyDescent="0.3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x14ac:dyDescent="0.3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57" x14ac:dyDescent="0.3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57" x14ac:dyDescent="0.3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57" x14ac:dyDescent="0.3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x14ac:dyDescent="0.3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57" x14ac:dyDescent="0.3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x14ac:dyDescent="0.3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1:57" x14ac:dyDescent="0.3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1:57" x14ac:dyDescent="0.3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1:57" x14ac:dyDescent="0.3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1:57" x14ac:dyDescent="0.3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1:57" x14ac:dyDescent="0.3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x14ac:dyDescent="0.3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1:57" x14ac:dyDescent="0.3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x14ac:dyDescent="0.3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1:57" x14ac:dyDescent="0.3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x14ac:dyDescent="0.3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1:57" x14ac:dyDescent="0.3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x14ac:dyDescent="0.3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1:57" x14ac:dyDescent="0.3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1:57" x14ac:dyDescent="0.3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1:57" x14ac:dyDescent="0.3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x14ac:dyDescent="0.3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1:57" x14ac:dyDescent="0.3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row r="67" spans="1:57" x14ac:dyDescent="0.3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row>
    <row r="68" spans="1:57" x14ac:dyDescent="0.3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row>
    <row r="69" spans="1:57" x14ac:dyDescent="0.3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row>
    <row r="70" spans="1:57" x14ac:dyDescent="0.3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x14ac:dyDescent="0.3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row>
    <row r="72" spans="1:57" x14ac:dyDescent="0.3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row>
    <row r="73" spans="1:57" x14ac:dyDescent="0.3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row>
    <row r="74" spans="1:57" x14ac:dyDescent="0.3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row>
    <row r="75" spans="1:57" x14ac:dyDescent="0.3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row>
    <row r="76" spans="1:57" x14ac:dyDescent="0.3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row>
    <row r="77" spans="1:57" x14ac:dyDescent="0.3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row>
    <row r="78" spans="1:57" x14ac:dyDescent="0.3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row>
    <row r="79" spans="1:57" x14ac:dyDescent="0.3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row>
    <row r="80" spans="1:57" x14ac:dyDescent="0.3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row>
    <row r="81" spans="1:57" x14ac:dyDescent="0.3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row>
    <row r="82" spans="1:57" x14ac:dyDescent="0.3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row>
    <row r="83" spans="1:57" x14ac:dyDescent="0.3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row>
    <row r="84" spans="1:57" x14ac:dyDescent="0.3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row>
    <row r="85" spans="1:57" x14ac:dyDescent="0.3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row>
    <row r="86" spans="1:57" x14ac:dyDescent="0.3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row>
    <row r="87" spans="1:57" x14ac:dyDescent="0.3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row>
    <row r="88" spans="1:57" x14ac:dyDescent="0.3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row>
    <row r="89" spans="1:57" x14ac:dyDescent="0.3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row>
    <row r="90" spans="1:57" x14ac:dyDescent="0.3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row>
    <row r="91" spans="1:57" x14ac:dyDescent="0.3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row>
    <row r="92" spans="1:57" x14ac:dyDescent="0.3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row>
    <row r="93" spans="1:57" x14ac:dyDescent="0.3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row>
    <row r="94" spans="1:57" x14ac:dyDescent="0.3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row>
    <row r="95" spans="1:57" x14ac:dyDescent="0.3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row>
    <row r="96" spans="1:57" x14ac:dyDescent="0.3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row>
    <row r="97" spans="1:57" x14ac:dyDescent="0.3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row>
    <row r="98" spans="1:57" x14ac:dyDescent="0.3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row>
    <row r="99" spans="1:57" x14ac:dyDescent="0.3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row>
    <row r="100" spans="1:57" x14ac:dyDescent="0.3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row>
    <row r="101" spans="1:57" x14ac:dyDescent="0.3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row>
    <row r="102" spans="1:57" x14ac:dyDescent="0.3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row>
    <row r="103" spans="1:57" x14ac:dyDescent="0.3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row>
    <row r="104" spans="1:57" x14ac:dyDescent="0.3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row>
    <row r="105" spans="1:57" x14ac:dyDescent="0.3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row>
    <row r="106" spans="1:57" x14ac:dyDescent="0.3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row>
    <row r="107" spans="1:57" x14ac:dyDescent="0.3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row>
    <row r="108" spans="1:57" x14ac:dyDescent="0.3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row>
    <row r="109" spans="1:57" x14ac:dyDescent="0.3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row>
    <row r="110" spans="1:57" x14ac:dyDescent="0.3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row>
    <row r="111" spans="1:57" x14ac:dyDescent="0.3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row>
    <row r="112" spans="1:57" x14ac:dyDescent="0.3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row>
    <row r="113" spans="1:57" x14ac:dyDescent="0.3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row>
    <row r="114" spans="1:57" x14ac:dyDescent="0.3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row>
    <row r="115" spans="1:57" x14ac:dyDescent="0.3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row>
    <row r="116" spans="1:57" x14ac:dyDescent="0.3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row>
    <row r="117" spans="1:57" x14ac:dyDescent="0.3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row>
    <row r="118" spans="1:57" x14ac:dyDescent="0.3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row>
    <row r="119" spans="1:57" x14ac:dyDescent="0.3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row>
    <row r="120" spans="1:57" x14ac:dyDescent="0.3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row>
    <row r="121" spans="1:57" x14ac:dyDescent="0.3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row>
    <row r="122" spans="1:57" x14ac:dyDescent="0.3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row>
    <row r="123" spans="1:57" x14ac:dyDescent="0.3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row>
    <row r="124" spans="1:57" x14ac:dyDescent="0.3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row>
    <row r="125" spans="1:57" x14ac:dyDescent="0.3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row>
    <row r="126" spans="1:57" x14ac:dyDescent="0.3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row>
    <row r="127" spans="1:57" x14ac:dyDescent="0.3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row>
    <row r="128" spans="1:57" x14ac:dyDescent="0.3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row>
    <row r="129" spans="1:57" x14ac:dyDescent="0.3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row>
    <row r="130" spans="1:57" x14ac:dyDescent="0.3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row>
    <row r="131" spans="1:57" x14ac:dyDescent="0.3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row>
    <row r="132" spans="1:57" x14ac:dyDescent="0.3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row>
    <row r="133" spans="1:57" x14ac:dyDescent="0.3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row>
    <row r="134" spans="1:57" x14ac:dyDescent="0.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row>
    <row r="135" spans="1:57" x14ac:dyDescent="0.3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row>
    <row r="136" spans="1:57" x14ac:dyDescent="0.3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row>
    <row r="137" spans="1:57" x14ac:dyDescent="0.3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row>
    <row r="138" spans="1:57" x14ac:dyDescent="0.3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row>
    <row r="139" spans="1:57" x14ac:dyDescent="0.3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row>
    <row r="140" spans="1:57" x14ac:dyDescent="0.3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row>
    <row r="141" spans="1:57" x14ac:dyDescent="0.3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row>
    <row r="142" spans="1:57" x14ac:dyDescent="0.3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row>
    <row r="143" spans="1:57" x14ac:dyDescent="0.3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row>
    <row r="144" spans="1:57" x14ac:dyDescent="0.3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row>
    <row r="145" spans="1:57" x14ac:dyDescent="0.3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row>
    <row r="146" spans="1:57" x14ac:dyDescent="0.3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row>
    <row r="147" spans="1:57" x14ac:dyDescent="0.3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row>
    <row r="148" spans="1:57" x14ac:dyDescent="0.3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row>
    <row r="149" spans="1:57" x14ac:dyDescent="0.3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row>
    <row r="150" spans="1:57" x14ac:dyDescent="0.3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row>
    <row r="151" spans="1:57" x14ac:dyDescent="0.3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row>
    <row r="152" spans="1:57" x14ac:dyDescent="0.3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row>
    <row r="153" spans="1:57" x14ac:dyDescent="0.3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row>
    <row r="154" spans="1:57" x14ac:dyDescent="0.3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row>
    <row r="155" spans="1:57" x14ac:dyDescent="0.3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row>
    <row r="156" spans="1:57" x14ac:dyDescent="0.3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row>
    <row r="157" spans="1:57" x14ac:dyDescent="0.3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row>
    <row r="158" spans="1:57" x14ac:dyDescent="0.3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row>
    <row r="159" spans="1:57" x14ac:dyDescent="0.3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row>
    <row r="160" spans="1:57" x14ac:dyDescent="0.3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row>
    <row r="161" spans="1:57" x14ac:dyDescent="0.3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row>
    <row r="162" spans="1:57" x14ac:dyDescent="0.3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row>
    <row r="163" spans="1:57" x14ac:dyDescent="0.3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row>
    <row r="164" spans="1:57" x14ac:dyDescent="0.3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row>
    <row r="165" spans="1:57" x14ac:dyDescent="0.3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row>
    <row r="166" spans="1:57" x14ac:dyDescent="0.3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row>
    <row r="167" spans="1:57" x14ac:dyDescent="0.3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row>
    <row r="168" spans="1:57" x14ac:dyDescent="0.3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row>
    <row r="169" spans="1:57" x14ac:dyDescent="0.3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row>
    <row r="170" spans="1:57" x14ac:dyDescent="0.3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row>
    <row r="171" spans="1:57" x14ac:dyDescent="0.3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row>
    <row r="172" spans="1:57" x14ac:dyDescent="0.3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row>
    <row r="173" spans="1:57" x14ac:dyDescent="0.3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row>
    <row r="174" spans="1:57" x14ac:dyDescent="0.3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row>
    <row r="175" spans="1:57" x14ac:dyDescent="0.3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row>
    <row r="176" spans="1:57" x14ac:dyDescent="0.3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row>
    <row r="177" spans="1:57" x14ac:dyDescent="0.3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row>
    <row r="178" spans="1:57" x14ac:dyDescent="0.3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row>
    <row r="179" spans="1:57" x14ac:dyDescent="0.3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row>
    <row r="180" spans="1:57" x14ac:dyDescent="0.3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row>
    <row r="181" spans="1:57" x14ac:dyDescent="0.3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row>
    <row r="182" spans="1:57" x14ac:dyDescent="0.3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row>
    <row r="183" spans="1:57" x14ac:dyDescent="0.3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row>
    <row r="184" spans="1:57" x14ac:dyDescent="0.3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row>
    <row r="185" spans="1:57" x14ac:dyDescent="0.3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row>
    <row r="186" spans="1:57" x14ac:dyDescent="0.3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row>
    <row r="187" spans="1:57" x14ac:dyDescent="0.3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row>
    <row r="188" spans="1:57" x14ac:dyDescent="0.3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row>
    <row r="189" spans="1:57" x14ac:dyDescent="0.3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row>
    <row r="190" spans="1:57" x14ac:dyDescent="0.3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row>
    <row r="191" spans="1:57" x14ac:dyDescent="0.3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row>
    <row r="192" spans="1:57" x14ac:dyDescent="0.3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row>
    <row r="193" spans="1:57" x14ac:dyDescent="0.3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row>
    <row r="194" spans="1:57" x14ac:dyDescent="0.3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row>
    <row r="195" spans="1:57" x14ac:dyDescent="0.3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row>
    <row r="196" spans="1:57" x14ac:dyDescent="0.3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row>
    <row r="197" spans="1:57" x14ac:dyDescent="0.3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row>
    <row r="198" spans="1:57" x14ac:dyDescent="0.3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row>
    <row r="199" spans="1:57" x14ac:dyDescent="0.3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row>
    <row r="200" spans="1:57" x14ac:dyDescent="0.3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row>
    <row r="201" spans="1:57" x14ac:dyDescent="0.3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row>
    <row r="202" spans="1:57" x14ac:dyDescent="0.3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row>
    <row r="203" spans="1:57" x14ac:dyDescent="0.3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row>
    <row r="204" spans="1:57" x14ac:dyDescent="0.3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row>
    <row r="205" spans="1:57" x14ac:dyDescent="0.3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row>
    <row r="206" spans="1:57" x14ac:dyDescent="0.3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row>
    <row r="207" spans="1:57" x14ac:dyDescent="0.3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row>
    <row r="208" spans="1:57" x14ac:dyDescent="0.3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row>
    <row r="209" spans="1:57" x14ac:dyDescent="0.3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row>
    <row r="210" spans="1:57" x14ac:dyDescent="0.3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row>
    <row r="211" spans="1:57" x14ac:dyDescent="0.3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row>
    <row r="212" spans="1:57" x14ac:dyDescent="0.3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row>
    <row r="213" spans="1:57" x14ac:dyDescent="0.3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row>
    <row r="214" spans="1:57" x14ac:dyDescent="0.3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row>
    <row r="215" spans="1:57" x14ac:dyDescent="0.3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row>
    <row r="216" spans="1:57" x14ac:dyDescent="0.3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row>
    <row r="217" spans="1:57" x14ac:dyDescent="0.3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row>
    <row r="218" spans="1:57" x14ac:dyDescent="0.3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row>
    <row r="219" spans="1:57" x14ac:dyDescent="0.3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row>
    <row r="220" spans="1:57" x14ac:dyDescent="0.3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row>
    <row r="221" spans="1:57" x14ac:dyDescent="0.3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row>
    <row r="222" spans="1:57" x14ac:dyDescent="0.3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row>
    <row r="223" spans="1:57" x14ac:dyDescent="0.3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row>
    <row r="224" spans="1:57" x14ac:dyDescent="0.3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row>
    <row r="225" spans="1:57" x14ac:dyDescent="0.3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row>
    <row r="226" spans="1:57" x14ac:dyDescent="0.3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row>
    <row r="227" spans="1:57" x14ac:dyDescent="0.3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row>
    <row r="228" spans="1:57" x14ac:dyDescent="0.3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row>
    <row r="229" spans="1:57" x14ac:dyDescent="0.3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row>
    <row r="230" spans="1:57" x14ac:dyDescent="0.3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row>
    <row r="231" spans="1:57" x14ac:dyDescent="0.3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row>
    <row r="232" spans="1:57" x14ac:dyDescent="0.3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row>
    <row r="233" spans="1:57" x14ac:dyDescent="0.3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row>
    <row r="234" spans="1:57" x14ac:dyDescent="0.3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row>
    <row r="235" spans="1:57" x14ac:dyDescent="0.3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row>
    <row r="236" spans="1:57" x14ac:dyDescent="0.3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row>
    <row r="237" spans="1:57" x14ac:dyDescent="0.3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row>
    <row r="238" spans="1:57" x14ac:dyDescent="0.3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row>
    <row r="239" spans="1:57" x14ac:dyDescent="0.3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row>
    <row r="240" spans="1:57" x14ac:dyDescent="0.3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row>
    <row r="241" spans="1:57" x14ac:dyDescent="0.3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row>
    <row r="242" spans="1:57" x14ac:dyDescent="0.3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row>
    <row r="243" spans="1:57" x14ac:dyDescent="0.3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row>
    <row r="244" spans="1:57" x14ac:dyDescent="0.3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row>
    <row r="245" spans="1:57" x14ac:dyDescent="0.3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row>
    <row r="246" spans="1:57" x14ac:dyDescent="0.3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row>
    <row r="247" spans="1:57" x14ac:dyDescent="0.3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row>
    <row r="248" spans="1:57" x14ac:dyDescent="0.3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row>
    <row r="249" spans="1:57" x14ac:dyDescent="0.3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row>
    <row r="250" spans="1:57" x14ac:dyDescent="0.3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row>
    <row r="251" spans="1:57" x14ac:dyDescent="0.3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row>
    <row r="252" spans="1:57" x14ac:dyDescent="0.3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row>
    <row r="253" spans="1:57" x14ac:dyDescent="0.3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row>
    <row r="254" spans="1:57" x14ac:dyDescent="0.3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row>
    <row r="255" spans="1:57" x14ac:dyDescent="0.3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row>
    <row r="256" spans="1:57" x14ac:dyDescent="0.3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row>
    <row r="257" spans="1:57" x14ac:dyDescent="0.3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row>
    <row r="258" spans="1:57" x14ac:dyDescent="0.3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row>
    <row r="259" spans="1:57" x14ac:dyDescent="0.3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row>
    <row r="260" spans="1:57" x14ac:dyDescent="0.3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row>
    <row r="261" spans="1:57" x14ac:dyDescent="0.3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row>
    <row r="262" spans="1:57" x14ac:dyDescent="0.3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row>
    <row r="263" spans="1:57" x14ac:dyDescent="0.3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row>
    <row r="264" spans="1:57" x14ac:dyDescent="0.3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row>
    <row r="265" spans="1:57" x14ac:dyDescent="0.3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row>
    <row r="266" spans="1:57" x14ac:dyDescent="0.3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row>
    <row r="267" spans="1:57" x14ac:dyDescent="0.3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row>
    <row r="268" spans="1:57" x14ac:dyDescent="0.3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row>
    <row r="269" spans="1:57" x14ac:dyDescent="0.3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row>
    <row r="270" spans="1:57" x14ac:dyDescent="0.3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row>
    <row r="271" spans="1:57" x14ac:dyDescent="0.3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row>
    <row r="272" spans="1:57" x14ac:dyDescent="0.3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row>
    <row r="273" spans="1:57" x14ac:dyDescent="0.3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row>
    <row r="274" spans="1:57" x14ac:dyDescent="0.3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row>
    <row r="275" spans="1:57" x14ac:dyDescent="0.3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row>
    <row r="276" spans="1:57" x14ac:dyDescent="0.3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row>
    <row r="277" spans="1:57" x14ac:dyDescent="0.3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row>
    <row r="278" spans="1:57" x14ac:dyDescent="0.3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row>
    <row r="279" spans="1:57" x14ac:dyDescent="0.3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row>
    <row r="280" spans="1:57" x14ac:dyDescent="0.3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row>
    <row r="281" spans="1:57" x14ac:dyDescent="0.3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row>
    <row r="282" spans="1:57" x14ac:dyDescent="0.3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row>
    <row r="283" spans="1:57" x14ac:dyDescent="0.3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row>
    <row r="284" spans="1:57" x14ac:dyDescent="0.3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row>
    <row r="285" spans="1:57" x14ac:dyDescent="0.3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row>
    <row r="286" spans="1:57" x14ac:dyDescent="0.3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row>
    <row r="287" spans="1:57" x14ac:dyDescent="0.3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row>
    <row r="288" spans="1:57" x14ac:dyDescent="0.3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row>
    <row r="289" spans="1:57" x14ac:dyDescent="0.3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row>
    <row r="290" spans="1:57" x14ac:dyDescent="0.3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row>
    <row r="291" spans="1:57" x14ac:dyDescent="0.3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row>
    <row r="292" spans="1:57" x14ac:dyDescent="0.3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row>
    <row r="293" spans="1:57" x14ac:dyDescent="0.3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row>
    <row r="294" spans="1:57" x14ac:dyDescent="0.3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row>
    <row r="295" spans="1:57" x14ac:dyDescent="0.3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row>
    <row r="296" spans="1:57" x14ac:dyDescent="0.3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row>
    <row r="297" spans="1:57" x14ac:dyDescent="0.3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row>
    <row r="298" spans="1:57" x14ac:dyDescent="0.3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row>
    <row r="299" spans="1:57" x14ac:dyDescent="0.3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row>
    <row r="300" spans="1:57" x14ac:dyDescent="0.3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row>
    <row r="301" spans="1:57" x14ac:dyDescent="0.3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row>
    <row r="302" spans="1:57" x14ac:dyDescent="0.3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row>
    <row r="303" spans="1:57" x14ac:dyDescent="0.3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row>
    <row r="304" spans="1:57" x14ac:dyDescent="0.3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row>
    <row r="305" spans="1:57" x14ac:dyDescent="0.3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row>
    <row r="306" spans="1:57" x14ac:dyDescent="0.3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row>
    <row r="307" spans="1:57" x14ac:dyDescent="0.3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row>
    <row r="308" spans="1:57" x14ac:dyDescent="0.3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row>
    <row r="309" spans="1:57" x14ac:dyDescent="0.3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row>
    <row r="310" spans="1:57" x14ac:dyDescent="0.3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row>
    <row r="311" spans="1:57" x14ac:dyDescent="0.3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row>
    <row r="312" spans="1:57" x14ac:dyDescent="0.3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row>
    <row r="313" spans="1:57" x14ac:dyDescent="0.3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row>
    <row r="314" spans="1:57" x14ac:dyDescent="0.3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row>
    <row r="315" spans="1:57" x14ac:dyDescent="0.35">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row>
    <row r="316" spans="1:57" x14ac:dyDescent="0.35">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row>
    <row r="317" spans="1:57" x14ac:dyDescent="0.35">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row>
    <row r="318" spans="1:57" x14ac:dyDescent="0.35">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row>
    <row r="319" spans="1:57" x14ac:dyDescent="0.3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row>
    <row r="320" spans="1:57" x14ac:dyDescent="0.35">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row>
    <row r="321" spans="1:57" x14ac:dyDescent="0.35">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row>
    <row r="322" spans="1:57" x14ac:dyDescent="0.35">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row>
    <row r="323" spans="1:57" x14ac:dyDescent="0.35">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row>
    <row r="324" spans="1:57" x14ac:dyDescent="0.35">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row>
    <row r="325" spans="1:57" x14ac:dyDescent="0.35">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row>
    <row r="326" spans="1:57" x14ac:dyDescent="0.35">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row>
    <row r="327" spans="1:57" x14ac:dyDescent="0.35">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row>
    <row r="328" spans="1:57" x14ac:dyDescent="0.35">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row>
    <row r="329" spans="1:57" x14ac:dyDescent="0.35">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row>
    <row r="330" spans="1:57" x14ac:dyDescent="0.35">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row>
    <row r="331" spans="1:57" x14ac:dyDescent="0.3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row>
    <row r="332" spans="1:57" x14ac:dyDescent="0.35">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row>
    <row r="333" spans="1:57" x14ac:dyDescent="0.35">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row>
    <row r="334" spans="1:57" x14ac:dyDescent="0.35">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row>
    <row r="335" spans="1:57" x14ac:dyDescent="0.35">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row>
    <row r="336" spans="1:57" x14ac:dyDescent="0.35">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row>
    <row r="337" spans="1:57" x14ac:dyDescent="0.35">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row>
    <row r="338" spans="1:57" x14ac:dyDescent="0.35">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row>
    <row r="339" spans="1:57" x14ac:dyDescent="0.35">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row>
    <row r="340" spans="1:57" x14ac:dyDescent="0.35">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row>
    <row r="341" spans="1:57" x14ac:dyDescent="0.35">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row>
    <row r="342" spans="1:57" x14ac:dyDescent="0.35">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row>
    <row r="343" spans="1:57" x14ac:dyDescent="0.35">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row>
    <row r="344" spans="1:57" x14ac:dyDescent="0.35">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row>
    <row r="345" spans="1:57" x14ac:dyDescent="0.35">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row>
    <row r="346" spans="1:57" x14ac:dyDescent="0.35">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row>
    <row r="347" spans="1:57" x14ac:dyDescent="0.35">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row>
    <row r="348" spans="1:57" x14ac:dyDescent="0.35">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row>
    <row r="349" spans="1:57" x14ac:dyDescent="0.35">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row>
    <row r="350" spans="1:57" x14ac:dyDescent="0.35">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row>
    <row r="351" spans="1:57" x14ac:dyDescent="0.35">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row>
    <row r="352" spans="1:57" x14ac:dyDescent="0.35">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row>
    <row r="353" spans="1:57" x14ac:dyDescent="0.3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row>
    <row r="354" spans="1:57" x14ac:dyDescent="0.35">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row>
    <row r="355" spans="1:57" x14ac:dyDescent="0.35">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row>
    <row r="356" spans="1:57" x14ac:dyDescent="0.35">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row>
    <row r="357" spans="1:57" x14ac:dyDescent="0.35">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row>
    <row r="358" spans="1:57" x14ac:dyDescent="0.35">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row>
    <row r="359" spans="1:57" x14ac:dyDescent="0.35">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row>
    <row r="360" spans="1:57" x14ac:dyDescent="0.35">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row>
    <row r="361" spans="1:57" x14ac:dyDescent="0.35">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row>
    <row r="362" spans="1:57" x14ac:dyDescent="0.35">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row>
    <row r="363" spans="1:57" x14ac:dyDescent="0.35">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row>
    <row r="364" spans="1:57" x14ac:dyDescent="0.35">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row>
    <row r="365" spans="1:57" x14ac:dyDescent="0.35">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row>
    <row r="366" spans="1:57" x14ac:dyDescent="0.35">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row>
    <row r="367" spans="1:57" x14ac:dyDescent="0.35">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row>
    <row r="368" spans="1:57" x14ac:dyDescent="0.35">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row>
    <row r="369" spans="1:57" x14ac:dyDescent="0.35">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row>
    <row r="370" spans="1:57" x14ac:dyDescent="0.35">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row>
    <row r="371" spans="1:57" x14ac:dyDescent="0.35">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row>
    <row r="372" spans="1:57" x14ac:dyDescent="0.35">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row>
    <row r="373" spans="1:57" x14ac:dyDescent="0.35">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row>
    <row r="374" spans="1:57" x14ac:dyDescent="0.35">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row>
    <row r="375" spans="1:57" x14ac:dyDescent="0.35">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row>
    <row r="376" spans="1:57" x14ac:dyDescent="0.35">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row>
    <row r="377" spans="1:57" x14ac:dyDescent="0.35">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row>
    <row r="378" spans="1:57" x14ac:dyDescent="0.35">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row>
    <row r="379" spans="1:57" x14ac:dyDescent="0.35">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row>
    <row r="380" spans="1:57" x14ac:dyDescent="0.35">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row>
    <row r="381" spans="1:57" x14ac:dyDescent="0.35">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row>
    <row r="382" spans="1:57" x14ac:dyDescent="0.35">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row>
    <row r="383" spans="1:57" x14ac:dyDescent="0.35">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row>
    <row r="384" spans="1:57" x14ac:dyDescent="0.35">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row>
    <row r="385" spans="1:57" x14ac:dyDescent="0.35">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row>
    <row r="386" spans="1:57" x14ac:dyDescent="0.35">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row>
    <row r="387" spans="1:57" x14ac:dyDescent="0.35">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row>
    <row r="388" spans="1:57" x14ac:dyDescent="0.35">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row>
    <row r="389" spans="1:57" x14ac:dyDescent="0.35">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row>
    <row r="390" spans="1:57" x14ac:dyDescent="0.35">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row>
    <row r="391" spans="1:57" x14ac:dyDescent="0.35">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row>
    <row r="392" spans="1:57" x14ac:dyDescent="0.35">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row>
    <row r="393" spans="1:57" x14ac:dyDescent="0.35">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row>
    <row r="394" spans="1:57" x14ac:dyDescent="0.35">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row>
    <row r="395" spans="1:57" x14ac:dyDescent="0.35">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row>
    <row r="396" spans="1:57" x14ac:dyDescent="0.35">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row>
    <row r="397" spans="1:57" x14ac:dyDescent="0.35">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row>
    <row r="398" spans="1:57" x14ac:dyDescent="0.35">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row>
    <row r="399" spans="1:57" x14ac:dyDescent="0.35">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row>
    <row r="400" spans="1:57" x14ac:dyDescent="0.35">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row>
    <row r="401" spans="1:57" x14ac:dyDescent="0.35">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row>
    <row r="402" spans="1:57" x14ac:dyDescent="0.35">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row>
    <row r="403" spans="1:57" x14ac:dyDescent="0.35">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row>
    <row r="404" spans="1:57" x14ac:dyDescent="0.35">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row>
    <row r="405" spans="1:57" x14ac:dyDescent="0.35">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row>
    <row r="406" spans="1:57" x14ac:dyDescent="0.35">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row>
    <row r="407" spans="1:57" x14ac:dyDescent="0.35">
      <c r="A407"/>
      <c r="B407"/>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row>
    <row r="408" spans="1:57" x14ac:dyDescent="0.35">
      <c r="A408"/>
      <c r="B408"/>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row>
    <row r="409" spans="1:57" x14ac:dyDescent="0.35">
      <c r="A409"/>
      <c r="B409"/>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row>
    <row r="410" spans="1:57" x14ac:dyDescent="0.35">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row>
    <row r="411" spans="1:57" x14ac:dyDescent="0.35">
      <c r="A411"/>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row>
    <row r="412" spans="1:57" x14ac:dyDescent="0.35">
      <c r="A412"/>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row>
    <row r="413" spans="1:57" x14ac:dyDescent="0.35">
      <c r="A413"/>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row>
    <row r="414" spans="1:57" x14ac:dyDescent="0.35">
      <c r="A414"/>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row>
    <row r="415" spans="1:57" x14ac:dyDescent="0.35">
      <c r="A415"/>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row>
    <row r="416" spans="1:57" x14ac:dyDescent="0.35">
      <c r="A416"/>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row>
    <row r="417" spans="1:57" x14ac:dyDescent="0.35">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row>
    <row r="418" spans="1:57" x14ac:dyDescent="0.35">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row>
    <row r="419" spans="1:57" x14ac:dyDescent="0.35">
      <c r="A419"/>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row>
    <row r="420" spans="1:57" x14ac:dyDescent="0.35">
      <c r="A420"/>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row>
    <row r="421" spans="1:57" x14ac:dyDescent="0.35">
      <c r="A421"/>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row>
    <row r="422" spans="1:57" x14ac:dyDescent="0.35">
      <c r="A422"/>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row>
    <row r="423" spans="1:57" x14ac:dyDescent="0.35">
      <c r="A423"/>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row>
    <row r="424" spans="1:57" x14ac:dyDescent="0.35">
      <c r="A424"/>
      <c r="B424"/>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row>
    <row r="425" spans="1:57" x14ac:dyDescent="0.35">
      <c r="A425"/>
      <c r="B425"/>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row>
    <row r="426" spans="1:57" x14ac:dyDescent="0.35">
      <c r="A426"/>
      <c r="B426"/>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row>
    <row r="427" spans="1:57" x14ac:dyDescent="0.35">
      <c r="A427"/>
      <c r="B427"/>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row>
    <row r="428" spans="1:57" x14ac:dyDescent="0.35">
      <c r="A428"/>
      <c r="B428"/>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row>
    <row r="429" spans="1:57" x14ac:dyDescent="0.35">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row>
    <row r="430" spans="1:57" x14ac:dyDescent="0.35">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row>
    <row r="431" spans="1:57" x14ac:dyDescent="0.35">
      <c r="A431"/>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row>
    <row r="432" spans="1:57" x14ac:dyDescent="0.35">
      <c r="A432"/>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row>
    <row r="433" spans="1:57" x14ac:dyDescent="0.35">
      <c r="A433"/>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row>
    <row r="434" spans="1:57" x14ac:dyDescent="0.35">
      <c r="A434"/>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row>
    <row r="435" spans="1:57" x14ac:dyDescent="0.35">
      <c r="A435"/>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row>
    <row r="436" spans="1:57" x14ac:dyDescent="0.35">
      <c r="A436"/>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row>
    <row r="437" spans="1:57" x14ac:dyDescent="0.35">
      <c r="A437"/>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row>
    <row r="438" spans="1:57" x14ac:dyDescent="0.35">
      <c r="A438"/>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row>
    <row r="439" spans="1:57" x14ac:dyDescent="0.35">
      <c r="A439"/>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row>
    <row r="440" spans="1:57" x14ac:dyDescent="0.35">
      <c r="A440"/>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row>
    <row r="441" spans="1:57" x14ac:dyDescent="0.35">
      <c r="A441"/>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row>
    <row r="442" spans="1:57" x14ac:dyDescent="0.35">
      <c r="A442"/>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row>
    <row r="443" spans="1:57" x14ac:dyDescent="0.35">
      <c r="A443"/>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row>
    <row r="444" spans="1:57" x14ac:dyDescent="0.35">
      <c r="A444"/>
      <c r="B444"/>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row>
    <row r="445" spans="1:57" x14ac:dyDescent="0.35">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row>
    <row r="446" spans="1:57" x14ac:dyDescent="0.35">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row>
    <row r="447" spans="1:57" x14ac:dyDescent="0.35">
      <c r="A447"/>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row>
    <row r="448" spans="1:57" x14ac:dyDescent="0.35">
      <c r="A448"/>
      <c r="B448"/>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row>
    <row r="449" spans="1:57" x14ac:dyDescent="0.35">
      <c r="A449"/>
      <c r="B449"/>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row>
    <row r="450" spans="1:57" x14ac:dyDescent="0.35">
      <c r="A450"/>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row>
    <row r="451" spans="1:57" x14ac:dyDescent="0.35">
      <c r="A451"/>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row>
    <row r="452" spans="1:57" x14ac:dyDescent="0.35">
      <c r="A452"/>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row>
    <row r="453" spans="1:57" x14ac:dyDescent="0.35">
      <c r="A453"/>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row>
    <row r="454" spans="1:57" x14ac:dyDescent="0.35">
      <c r="A454"/>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row>
    <row r="455" spans="1:57" x14ac:dyDescent="0.35">
      <c r="A455"/>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row>
    <row r="456" spans="1:57" x14ac:dyDescent="0.35">
      <c r="A456"/>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row>
    <row r="457" spans="1:57" x14ac:dyDescent="0.35">
      <c r="A457"/>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row>
    <row r="458" spans="1:57" x14ac:dyDescent="0.35">
      <c r="A458"/>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row>
    <row r="459" spans="1:57" x14ac:dyDescent="0.35">
      <c r="A459"/>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row>
    <row r="460" spans="1:57" x14ac:dyDescent="0.35">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row>
    <row r="461" spans="1:57" x14ac:dyDescent="0.35">
      <c r="A461"/>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row>
    <row r="462" spans="1:57" x14ac:dyDescent="0.35">
      <c r="A462"/>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row>
    <row r="463" spans="1:57" x14ac:dyDescent="0.35">
      <c r="A463"/>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row>
    <row r="464" spans="1:57" x14ac:dyDescent="0.35">
      <c r="A464"/>
      <c r="B464"/>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row>
    <row r="465" spans="1:57" x14ac:dyDescent="0.35">
      <c r="A465"/>
      <c r="B465"/>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row>
    <row r="466" spans="1:57" x14ac:dyDescent="0.35">
      <c r="A466"/>
      <c r="B466"/>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row>
    <row r="467" spans="1:57" x14ac:dyDescent="0.35">
      <c r="A467"/>
      <c r="B467"/>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row>
    <row r="468" spans="1:57" x14ac:dyDescent="0.35">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row>
    <row r="469" spans="1:57" x14ac:dyDescent="0.35">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row>
    <row r="470" spans="1:57" x14ac:dyDescent="0.35">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row>
    <row r="471" spans="1:57" x14ac:dyDescent="0.35">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row>
    <row r="472" spans="1:57" x14ac:dyDescent="0.35">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row>
    <row r="473" spans="1:57" x14ac:dyDescent="0.35">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row>
    <row r="474" spans="1:57" x14ac:dyDescent="0.35">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row>
    <row r="475" spans="1:57" x14ac:dyDescent="0.35">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row>
    <row r="476" spans="1:57" x14ac:dyDescent="0.35">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row>
    <row r="477" spans="1:57" x14ac:dyDescent="0.35">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row>
    <row r="478" spans="1:57" x14ac:dyDescent="0.35">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row>
    <row r="479" spans="1:57" x14ac:dyDescent="0.35">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row>
    <row r="480" spans="1:57" x14ac:dyDescent="0.35">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row>
    <row r="481" spans="1:57" x14ac:dyDescent="0.35">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row>
    <row r="482" spans="1:57" x14ac:dyDescent="0.35">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row>
    <row r="483" spans="1:57" x14ac:dyDescent="0.35">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row>
    <row r="484" spans="1:57" x14ac:dyDescent="0.35">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row>
    <row r="485" spans="1:57" x14ac:dyDescent="0.35">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row>
    <row r="486" spans="1:57" x14ac:dyDescent="0.35">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row>
    <row r="487" spans="1:57" x14ac:dyDescent="0.35">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row>
    <row r="488" spans="1:57" x14ac:dyDescent="0.35">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row>
    <row r="489" spans="1:57" x14ac:dyDescent="0.35">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row>
    <row r="490" spans="1:57" x14ac:dyDescent="0.35">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row>
    <row r="491" spans="1:57" x14ac:dyDescent="0.35">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row>
    <row r="492" spans="1:57" x14ac:dyDescent="0.35">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row>
    <row r="493" spans="1:57" x14ac:dyDescent="0.35">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row>
    <row r="494" spans="1:57" x14ac:dyDescent="0.35">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row>
    <row r="495" spans="1:57" x14ac:dyDescent="0.35">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row>
    <row r="496" spans="1:57" x14ac:dyDescent="0.35">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row>
    <row r="497" spans="1:57" x14ac:dyDescent="0.35">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row>
    <row r="498" spans="1:57" x14ac:dyDescent="0.35">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row>
    <row r="499" spans="1:57" x14ac:dyDescent="0.35">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row>
    <row r="500" spans="1:57" x14ac:dyDescent="0.35">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row>
    <row r="501" spans="1:57" x14ac:dyDescent="0.35">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row>
    <row r="502" spans="1:57" x14ac:dyDescent="0.35">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row>
    <row r="503" spans="1:57" x14ac:dyDescent="0.35">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row>
    <row r="504" spans="1:57" x14ac:dyDescent="0.35">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row>
    <row r="505" spans="1:57" x14ac:dyDescent="0.35">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row>
    <row r="506" spans="1:57" x14ac:dyDescent="0.35">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row>
    <row r="507" spans="1:57" x14ac:dyDescent="0.35">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row>
    <row r="508" spans="1:57" x14ac:dyDescent="0.35">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row>
    <row r="509" spans="1:57" x14ac:dyDescent="0.35">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row>
    <row r="510" spans="1:57" x14ac:dyDescent="0.35">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row>
    <row r="511" spans="1:57" x14ac:dyDescent="0.35">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row>
    <row r="512" spans="1:57" x14ac:dyDescent="0.35">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row>
    <row r="513" spans="1:57" x14ac:dyDescent="0.35">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row>
    <row r="514" spans="1:57" x14ac:dyDescent="0.35">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row>
    <row r="515" spans="1:57" x14ac:dyDescent="0.35">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row>
    <row r="516" spans="1:57" x14ac:dyDescent="0.35">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row>
    <row r="517" spans="1:57" x14ac:dyDescent="0.35">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row>
    <row r="518" spans="1:57" x14ac:dyDescent="0.35">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row>
    <row r="519" spans="1:57" x14ac:dyDescent="0.35">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row>
    <row r="520" spans="1:57" x14ac:dyDescent="0.35">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row>
    <row r="521" spans="1:57" x14ac:dyDescent="0.35">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row>
    <row r="522" spans="1:57" x14ac:dyDescent="0.35">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row>
    <row r="523" spans="1:57" x14ac:dyDescent="0.35">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row>
    <row r="524" spans="1:57" x14ac:dyDescent="0.35">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row>
    <row r="525" spans="1:57" x14ac:dyDescent="0.35">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row>
    <row r="526" spans="1:57" x14ac:dyDescent="0.35">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row>
    <row r="527" spans="1:57" x14ac:dyDescent="0.35">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row>
    <row r="528" spans="1:57" x14ac:dyDescent="0.35">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row>
    <row r="529" spans="1:57" x14ac:dyDescent="0.35">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row>
    <row r="530" spans="1:57" x14ac:dyDescent="0.35">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row>
    <row r="531" spans="1:57" x14ac:dyDescent="0.35">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row>
    <row r="532" spans="1:57" x14ac:dyDescent="0.35">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row>
    <row r="533" spans="1:57" x14ac:dyDescent="0.35">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row>
    <row r="534" spans="1:57" x14ac:dyDescent="0.35">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row>
    <row r="535" spans="1:57" x14ac:dyDescent="0.35">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row>
    <row r="536" spans="1:57" x14ac:dyDescent="0.35">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row>
    <row r="537" spans="1:57" x14ac:dyDescent="0.35">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row>
    <row r="538" spans="1:57" x14ac:dyDescent="0.35">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row>
    <row r="539" spans="1:57" x14ac:dyDescent="0.35">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row>
    <row r="540" spans="1:57" x14ac:dyDescent="0.35">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row>
    <row r="541" spans="1:57" x14ac:dyDescent="0.35">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row>
    <row r="542" spans="1:57" x14ac:dyDescent="0.35">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row>
    <row r="543" spans="1:57" x14ac:dyDescent="0.35">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row>
    <row r="544" spans="1:57" x14ac:dyDescent="0.35">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row>
    <row r="545" spans="1:57" x14ac:dyDescent="0.35">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row>
    <row r="546" spans="1:57" x14ac:dyDescent="0.35">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row>
    <row r="547" spans="1:57" x14ac:dyDescent="0.35">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row>
    <row r="548" spans="1:57" x14ac:dyDescent="0.35">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row>
    <row r="549" spans="1:57" x14ac:dyDescent="0.35">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row>
    <row r="550" spans="1:57" x14ac:dyDescent="0.35">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row>
    <row r="551" spans="1:57" x14ac:dyDescent="0.35">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row>
    <row r="552" spans="1:57" x14ac:dyDescent="0.35">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row>
    <row r="553" spans="1:57" x14ac:dyDescent="0.35">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row>
    <row r="554" spans="1:57" x14ac:dyDescent="0.35">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row>
    <row r="555" spans="1:57" x14ac:dyDescent="0.35">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row>
    <row r="556" spans="1:57" x14ac:dyDescent="0.35">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row>
    <row r="557" spans="1:57" x14ac:dyDescent="0.35">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row>
    <row r="558" spans="1:57" x14ac:dyDescent="0.35">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row>
    <row r="559" spans="1:57" x14ac:dyDescent="0.35">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row>
    <row r="560" spans="1:57" x14ac:dyDescent="0.35">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row>
    <row r="561" spans="1:57" x14ac:dyDescent="0.35">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row>
    <row r="562" spans="1:57" x14ac:dyDescent="0.35">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row>
    <row r="563" spans="1:57" x14ac:dyDescent="0.35">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row>
    <row r="564" spans="1:57" x14ac:dyDescent="0.35">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row>
    <row r="565" spans="1:57" x14ac:dyDescent="0.35">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row>
    <row r="566" spans="1:57" x14ac:dyDescent="0.35">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row>
    <row r="567" spans="1:57" x14ac:dyDescent="0.35">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row>
    <row r="568" spans="1:57" x14ac:dyDescent="0.35">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row>
    <row r="569" spans="1:57" x14ac:dyDescent="0.35">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row>
    <row r="570" spans="1:57" x14ac:dyDescent="0.35">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row>
    <row r="571" spans="1:57" x14ac:dyDescent="0.35">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row>
    <row r="572" spans="1:57" x14ac:dyDescent="0.35">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row>
    <row r="573" spans="1:57" x14ac:dyDescent="0.35">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row>
    <row r="574" spans="1:57" x14ac:dyDescent="0.35">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row>
    <row r="575" spans="1:57" x14ac:dyDescent="0.35">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row>
    <row r="576" spans="1:57" x14ac:dyDescent="0.35">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row>
    <row r="577" spans="1:57" x14ac:dyDescent="0.35">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row>
    <row r="578" spans="1:57" x14ac:dyDescent="0.35">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row>
    <row r="579" spans="1:57" x14ac:dyDescent="0.35">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row>
    <row r="580" spans="1:57" x14ac:dyDescent="0.35">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row>
    <row r="581" spans="1:57" x14ac:dyDescent="0.35">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row>
    <row r="582" spans="1:57" x14ac:dyDescent="0.35">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row>
    <row r="583" spans="1:57" x14ac:dyDescent="0.35">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row>
    <row r="584" spans="1:57" x14ac:dyDescent="0.35">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row>
    <row r="585" spans="1:57" x14ac:dyDescent="0.35">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row>
    <row r="586" spans="1:57" x14ac:dyDescent="0.35">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row>
    <row r="587" spans="1:57" x14ac:dyDescent="0.35">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row>
    <row r="588" spans="1:57" x14ac:dyDescent="0.35">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row>
    <row r="589" spans="1:57" x14ac:dyDescent="0.35">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row>
    <row r="590" spans="1:57" x14ac:dyDescent="0.35">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row>
    <row r="591" spans="1:57" x14ac:dyDescent="0.35">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row>
    <row r="592" spans="1:57" x14ac:dyDescent="0.35">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row>
    <row r="593" spans="1:57" x14ac:dyDescent="0.35">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row>
    <row r="594" spans="1:57" x14ac:dyDescent="0.35">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row>
    <row r="595" spans="1:57" x14ac:dyDescent="0.35">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row>
    <row r="596" spans="1:57" x14ac:dyDescent="0.35">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row>
    <row r="597" spans="1:57" x14ac:dyDescent="0.35">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row>
    <row r="598" spans="1:57" x14ac:dyDescent="0.35">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row>
    <row r="599" spans="1:57" x14ac:dyDescent="0.35">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row>
    <row r="600" spans="1:57" x14ac:dyDescent="0.35">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row>
    <row r="601" spans="1:57" x14ac:dyDescent="0.35">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row>
    <row r="602" spans="1:57" x14ac:dyDescent="0.35">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row>
    <row r="603" spans="1:57" x14ac:dyDescent="0.35">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row>
    <row r="604" spans="1:57" x14ac:dyDescent="0.35">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row>
    <row r="605" spans="1:57" x14ac:dyDescent="0.35">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row>
    <row r="606" spans="1:57" x14ac:dyDescent="0.35">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row>
    <row r="607" spans="1:57" x14ac:dyDescent="0.35">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row>
    <row r="608" spans="1:57" x14ac:dyDescent="0.35">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row>
    <row r="609" spans="1:57" x14ac:dyDescent="0.35">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row>
    <row r="610" spans="1:57" x14ac:dyDescent="0.35">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row>
    <row r="611" spans="1:57" x14ac:dyDescent="0.35">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row>
    <row r="612" spans="1:57" x14ac:dyDescent="0.35">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row>
    <row r="613" spans="1:57" x14ac:dyDescent="0.35">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row>
    <row r="614" spans="1:57" x14ac:dyDescent="0.35">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row>
    <row r="615" spans="1:57" x14ac:dyDescent="0.3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row>
    <row r="616" spans="1:57" x14ac:dyDescent="0.35">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row>
    <row r="617" spans="1:57" x14ac:dyDescent="0.35">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row>
    <row r="618" spans="1:57" x14ac:dyDescent="0.35">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row>
    <row r="619" spans="1:57" x14ac:dyDescent="0.35">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row>
    <row r="620" spans="1:57" x14ac:dyDescent="0.35">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row>
    <row r="621" spans="1:57" x14ac:dyDescent="0.35">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row>
    <row r="622" spans="1:57" x14ac:dyDescent="0.35">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row>
    <row r="623" spans="1:57" x14ac:dyDescent="0.35">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row>
    <row r="624" spans="1:57" x14ac:dyDescent="0.35">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row>
    <row r="625" spans="1:57" x14ac:dyDescent="0.35">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row>
    <row r="626" spans="1:57" x14ac:dyDescent="0.35">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row>
    <row r="627" spans="1:57" x14ac:dyDescent="0.35">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row>
    <row r="628" spans="1:57" x14ac:dyDescent="0.35">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row>
    <row r="629" spans="1:57" x14ac:dyDescent="0.35">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row>
    <row r="630" spans="1:57" x14ac:dyDescent="0.35">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row>
    <row r="631" spans="1:57" x14ac:dyDescent="0.35">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row>
    <row r="632" spans="1:57" x14ac:dyDescent="0.35">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row>
    <row r="633" spans="1:57" x14ac:dyDescent="0.35">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row>
    <row r="634" spans="1:57" x14ac:dyDescent="0.35">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row>
    <row r="635" spans="1:57" x14ac:dyDescent="0.35">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row>
    <row r="636" spans="1:57" x14ac:dyDescent="0.35">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row>
    <row r="637" spans="1:57" x14ac:dyDescent="0.35">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row>
    <row r="638" spans="1:57" x14ac:dyDescent="0.35">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row>
    <row r="639" spans="1:57" x14ac:dyDescent="0.35">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row>
    <row r="640" spans="1:57" x14ac:dyDescent="0.35">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row>
    <row r="641" spans="1:57" x14ac:dyDescent="0.35">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row>
    <row r="642" spans="1:57" x14ac:dyDescent="0.35">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row>
    <row r="643" spans="1:57" x14ac:dyDescent="0.35">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row>
    <row r="644" spans="1:57" x14ac:dyDescent="0.35">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row>
    <row r="645" spans="1:57" x14ac:dyDescent="0.35">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row>
    <row r="646" spans="1:57" x14ac:dyDescent="0.35">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row>
    <row r="647" spans="1:57" x14ac:dyDescent="0.35">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row>
    <row r="648" spans="1:57" x14ac:dyDescent="0.35">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row>
    <row r="649" spans="1:57" x14ac:dyDescent="0.35">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row>
    <row r="650" spans="1:57" x14ac:dyDescent="0.35">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row>
    <row r="651" spans="1:57" x14ac:dyDescent="0.35">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row>
    <row r="652" spans="1:57" x14ac:dyDescent="0.35">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row>
    <row r="653" spans="1:57" x14ac:dyDescent="0.35">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row>
    <row r="654" spans="1:57" x14ac:dyDescent="0.35">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row>
    <row r="655" spans="1:57" x14ac:dyDescent="0.35">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row>
    <row r="656" spans="1:57" x14ac:dyDescent="0.35">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row>
    <row r="657" spans="1:57" x14ac:dyDescent="0.35">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row>
    <row r="658" spans="1:57" x14ac:dyDescent="0.35">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row>
    <row r="659" spans="1:57" x14ac:dyDescent="0.35">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row>
    <row r="660" spans="1:57" x14ac:dyDescent="0.35">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row>
    <row r="661" spans="1:57" x14ac:dyDescent="0.35">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row>
    <row r="662" spans="1:57" x14ac:dyDescent="0.35">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row>
    <row r="663" spans="1:57" x14ac:dyDescent="0.35">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row>
    <row r="664" spans="1:57" x14ac:dyDescent="0.35">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row>
    <row r="665" spans="1:57" x14ac:dyDescent="0.35">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row>
    <row r="666" spans="1:57" x14ac:dyDescent="0.35">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row>
    <row r="667" spans="1:57" x14ac:dyDescent="0.35">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row>
    <row r="668" spans="1:57" x14ac:dyDescent="0.35">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row>
    <row r="669" spans="1:57" x14ac:dyDescent="0.35">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row>
    <row r="670" spans="1:57" x14ac:dyDescent="0.35">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row>
    <row r="671" spans="1:57" x14ac:dyDescent="0.35">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row>
    <row r="672" spans="1:57" x14ac:dyDescent="0.35">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row>
    <row r="673" spans="1:57" x14ac:dyDescent="0.35">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row>
    <row r="674" spans="1:57" x14ac:dyDescent="0.35">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row>
    <row r="675" spans="1:57" x14ac:dyDescent="0.35">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row>
    <row r="676" spans="1:57" x14ac:dyDescent="0.35">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row>
    <row r="677" spans="1:57" x14ac:dyDescent="0.35">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row>
    <row r="678" spans="1:57" x14ac:dyDescent="0.35">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row>
    <row r="679" spans="1:57" x14ac:dyDescent="0.35">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row>
    <row r="680" spans="1:57" x14ac:dyDescent="0.35">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row>
    <row r="681" spans="1:57" x14ac:dyDescent="0.35">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row>
    <row r="682" spans="1:57" x14ac:dyDescent="0.35">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row>
    <row r="683" spans="1:57" x14ac:dyDescent="0.35">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row>
    <row r="684" spans="1:57" x14ac:dyDescent="0.35">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row>
    <row r="685" spans="1:57" x14ac:dyDescent="0.35">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row>
    <row r="686" spans="1:57" x14ac:dyDescent="0.35">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row>
    <row r="687" spans="1:57" x14ac:dyDescent="0.35">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row>
    <row r="688" spans="1:57" x14ac:dyDescent="0.35">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row>
    <row r="689" spans="1:57" x14ac:dyDescent="0.35">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row>
    <row r="690" spans="1:57" x14ac:dyDescent="0.35">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row>
    <row r="691" spans="1:57" x14ac:dyDescent="0.35">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row>
    <row r="692" spans="1:57" x14ac:dyDescent="0.35">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row>
    <row r="693" spans="1:57" x14ac:dyDescent="0.35">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row>
    <row r="694" spans="1:57" x14ac:dyDescent="0.35">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row>
    <row r="695" spans="1:57" x14ac:dyDescent="0.35">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row>
    <row r="696" spans="1:57" x14ac:dyDescent="0.35">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row>
    <row r="697" spans="1:57" x14ac:dyDescent="0.35">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row>
    <row r="698" spans="1:57" x14ac:dyDescent="0.35">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row>
    <row r="699" spans="1:57" x14ac:dyDescent="0.35">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row>
    <row r="700" spans="1:57" x14ac:dyDescent="0.35">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row>
    <row r="701" spans="1:57" x14ac:dyDescent="0.35">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row>
    <row r="702" spans="1:57" x14ac:dyDescent="0.35">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row>
    <row r="703" spans="1:57" x14ac:dyDescent="0.35">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row>
    <row r="704" spans="1:57" x14ac:dyDescent="0.35">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row>
    <row r="705" spans="1:57" x14ac:dyDescent="0.35">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row>
    <row r="706" spans="1:57" x14ac:dyDescent="0.35">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row>
    <row r="707" spans="1:57" x14ac:dyDescent="0.35">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row>
    <row r="708" spans="1:57" x14ac:dyDescent="0.35">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row>
    <row r="709" spans="1:57" x14ac:dyDescent="0.35">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row>
    <row r="710" spans="1:57" x14ac:dyDescent="0.35">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row>
    <row r="711" spans="1:57" x14ac:dyDescent="0.35">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row>
    <row r="712" spans="1:57" x14ac:dyDescent="0.35">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row>
    <row r="713" spans="1:57" x14ac:dyDescent="0.35">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row>
    <row r="714" spans="1:57" x14ac:dyDescent="0.35">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row>
    <row r="715" spans="1:57" x14ac:dyDescent="0.35">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row>
    <row r="716" spans="1:57" x14ac:dyDescent="0.35">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row>
    <row r="717" spans="1:57" x14ac:dyDescent="0.35">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row>
    <row r="718" spans="1:57" x14ac:dyDescent="0.35">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row>
    <row r="719" spans="1:57" x14ac:dyDescent="0.35">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row>
    <row r="720" spans="1:57" x14ac:dyDescent="0.35">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row>
    <row r="721" spans="1:57" x14ac:dyDescent="0.35">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row>
    <row r="722" spans="1:57" x14ac:dyDescent="0.35">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row>
    <row r="723" spans="1:57" x14ac:dyDescent="0.35">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row>
    <row r="724" spans="1:57" x14ac:dyDescent="0.35">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row>
    <row r="725" spans="1:57" x14ac:dyDescent="0.35">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row>
    <row r="726" spans="1:57" x14ac:dyDescent="0.35">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row>
    <row r="727" spans="1:57" x14ac:dyDescent="0.35">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row>
    <row r="728" spans="1:57" x14ac:dyDescent="0.35">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row>
    <row r="729" spans="1:57" x14ac:dyDescent="0.35">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row>
    <row r="730" spans="1:57" x14ac:dyDescent="0.35">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row>
    <row r="731" spans="1:57" x14ac:dyDescent="0.35">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row>
    <row r="732" spans="1:57" x14ac:dyDescent="0.35">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row>
    <row r="733" spans="1:57" x14ac:dyDescent="0.35">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row>
    <row r="734" spans="1:57" x14ac:dyDescent="0.35">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row>
    <row r="735" spans="1:57" x14ac:dyDescent="0.35">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row>
    <row r="736" spans="1:57" x14ac:dyDescent="0.35">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row>
    <row r="737" spans="1:57" x14ac:dyDescent="0.35">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row>
    <row r="738" spans="1:57" x14ac:dyDescent="0.35">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row>
    <row r="739" spans="1:57" x14ac:dyDescent="0.35">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row>
    <row r="740" spans="1:57" x14ac:dyDescent="0.35">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row>
    <row r="741" spans="1:57" x14ac:dyDescent="0.35">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row>
    <row r="742" spans="1:57" x14ac:dyDescent="0.35">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row>
    <row r="743" spans="1:57" x14ac:dyDescent="0.35">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row>
    <row r="744" spans="1:57" x14ac:dyDescent="0.35">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row>
    <row r="745" spans="1:57" x14ac:dyDescent="0.35">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row>
    <row r="746" spans="1:57" x14ac:dyDescent="0.35">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row>
    <row r="747" spans="1:57" x14ac:dyDescent="0.35">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row>
    <row r="748" spans="1:57" x14ac:dyDescent="0.35">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row>
    <row r="749" spans="1:57" x14ac:dyDescent="0.35">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row>
    <row r="750" spans="1:57" x14ac:dyDescent="0.35">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row>
    <row r="751" spans="1:57" x14ac:dyDescent="0.35">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row>
    <row r="752" spans="1:57" x14ac:dyDescent="0.35">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row>
    <row r="753" spans="1:57" x14ac:dyDescent="0.35">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row>
    <row r="754" spans="1:57" x14ac:dyDescent="0.35">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row>
    <row r="755" spans="1:57" x14ac:dyDescent="0.35">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row>
    <row r="756" spans="1:57" x14ac:dyDescent="0.35">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row>
    <row r="757" spans="1:57" x14ac:dyDescent="0.35">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row>
    <row r="758" spans="1:57" x14ac:dyDescent="0.35">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row>
    <row r="759" spans="1:57" x14ac:dyDescent="0.35">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row>
    <row r="760" spans="1:57" x14ac:dyDescent="0.35">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row>
    <row r="761" spans="1:57" x14ac:dyDescent="0.35">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row>
    <row r="762" spans="1:57" x14ac:dyDescent="0.35">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row>
    <row r="763" spans="1:57" x14ac:dyDescent="0.35">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row>
    <row r="764" spans="1:57" x14ac:dyDescent="0.35">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row>
    <row r="765" spans="1:57" x14ac:dyDescent="0.35">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row>
    <row r="766" spans="1:57" x14ac:dyDescent="0.35">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row>
    <row r="767" spans="1:57" x14ac:dyDescent="0.35">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row>
    <row r="768" spans="1:57" x14ac:dyDescent="0.35">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row>
    <row r="769" spans="1:57" x14ac:dyDescent="0.35">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row>
    <row r="770" spans="1:57" x14ac:dyDescent="0.35">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row>
    <row r="771" spans="1:57" x14ac:dyDescent="0.35">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row>
    <row r="772" spans="1:57" x14ac:dyDescent="0.35">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row>
    <row r="773" spans="1:57" x14ac:dyDescent="0.35">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row>
    <row r="774" spans="1:57" x14ac:dyDescent="0.35">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row>
    <row r="775" spans="1:57" x14ac:dyDescent="0.35">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row>
    <row r="776" spans="1:57" x14ac:dyDescent="0.35">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row>
    <row r="777" spans="1:57" x14ac:dyDescent="0.35">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row>
    <row r="778" spans="1:57" x14ac:dyDescent="0.35">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row>
    <row r="779" spans="1:57" x14ac:dyDescent="0.35">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row>
    <row r="780" spans="1:57" x14ac:dyDescent="0.35">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row>
    <row r="781" spans="1:57" x14ac:dyDescent="0.35">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row>
    <row r="782" spans="1:57" x14ac:dyDescent="0.35">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row>
    <row r="783" spans="1:57" x14ac:dyDescent="0.35">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row>
    <row r="784" spans="1:57" x14ac:dyDescent="0.35">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row>
    <row r="785" spans="1:57" x14ac:dyDescent="0.35">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row>
    <row r="786" spans="1:57" x14ac:dyDescent="0.35">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row>
    <row r="787" spans="1:57" x14ac:dyDescent="0.35">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row>
    <row r="788" spans="1:57" x14ac:dyDescent="0.35">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row>
    <row r="789" spans="1:57" x14ac:dyDescent="0.35">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row>
    <row r="790" spans="1:57" x14ac:dyDescent="0.35">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row>
    <row r="791" spans="1:57" x14ac:dyDescent="0.35">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row>
    <row r="792" spans="1:57" x14ac:dyDescent="0.35">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row>
    <row r="793" spans="1:57" x14ac:dyDescent="0.35">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row>
    <row r="794" spans="1:57" x14ac:dyDescent="0.35">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row>
    <row r="795" spans="1:57" x14ac:dyDescent="0.35">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row>
    <row r="796" spans="1:57" x14ac:dyDescent="0.35">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row>
    <row r="797" spans="1:57" x14ac:dyDescent="0.35">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row>
    <row r="798" spans="1:57" x14ac:dyDescent="0.35">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row>
    <row r="799" spans="1:57" x14ac:dyDescent="0.35">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row>
    <row r="800" spans="1:57" x14ac:dyDescent="0.35">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row>
    <row r="801" spans="1:57" x14ac:dyDescent="0.35">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row>
    <row r="802" spans="1:57" x14ac:dyDescent="0.35">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row>
    <row r="803" spans="1:57" x14ac:dyDescent="0.35">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row>
    <row r="804" spans="1:57" x14ac:dyDescent="0.35">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row>
    <row r="805" spans="1:57" x14ac:dyDescent="0.35">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row>
    <row r="806" spans="1:57" x14ac:dyDescent="0.35">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row>
    <row r="807" spans="1:57" x14ac:dyDescent="0.35">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row>
    <row r="808" spans="1:57" x14ac:dyDescent="0.35">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row>
    <row r="809" spans="1:57" x14ac:dyDescent="0.35">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row>
    <row r="810" spans="1:57" x14ac:dyDescent="0.35">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row>
    <row r="811" spans="1:57" x14ac:dyDescent="0.35">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row>
    <row r="812" spans="1:57" x14ac:dyDescent="0.35">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row>
    <row r="813" spans="1:57" x14ac:dyDescent="0.35">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row>
    <row r="814" spans="1:57" x14ac:dyDescent="0.35">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row>
    <row r="815" spans="1:57" x14ac:dyDescent="0.35">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row>
    <row r="816" spans="1:57" x14ac:dyDescent="0.35">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row>
    <row r="817" spans="1:57" x14ac:dyDescent="0.35">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row>
    <row r="818" spans="1:57" x14ac:dyDescent="0.35">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row>
    <row r="819" spans="1:57" x14ac:dyDescent="0.35">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row>
    <row r="820" spans="1:57" x14ac:dyDescent="0.35">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row>
    <row r="821" spans="1:57" x14ac:dyDescent="0.35">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row>
    <row r="822" spans="1:57" x14ac:dyDescent="0.35">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row>
    <row r="823" spans="1:57" x14ac:dyDescent="0.35">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row>
    <row r="824" spans="1:57" x14ac:dyDescent="0.35">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row>
    <row r="825" spans="1:57" x14ac:dyDescent="0.35">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row>
    <row r="826" spans="1:57" x14ac:dyDescent="0.35">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row>
    <row r="827" spans="1:57" x14ac:dyDescent="0.35">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row>
    <row r="828" spans="1:57" x14ac:dyDescent="0.35">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row>
    <row r="829" spans="1:57" x14ac:dyDescent="0.35">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row>
    <row r="830" spans="1:57" x14ac:dyDescent="0.35">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row>
    <row r="831" spans="1:57" x14ac:dyDescent="0.35">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row>
    <row r="832" spans="1:57" x14ac:dyDescent="0.35">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row>
    <row r="833" spans="1:57" x14ac:dyDescent="0.35">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row>
    <row r="834" spans="1:57" x14ac:dyDescent="0.35">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row>
    <row r="835" spans="1:57" x14ac:dyDescent="0.35">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row>
    <row r="836" spans="1:57" x14ac:dyDescent="0.35">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row>
    <row r="837" spans="1:57" x14ac:dyDescent="0.35">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row>
    <row r="838" spans="1:57" x14ac:dyDescent="0.35">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row>
    <row r="839" spans="1:57" x14ac:dyDescent="0.35">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row>
    <row r="840" spans="1:57" x14ac:dyDescent="0.35">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row>
    <row r="841" spans="1:57" x14ac:dyDescent="0.35">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row>
    <row r="842" spans="1:57" x14ac:dyDescent="0.35">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row>
    <row r="843" spans="1:57" x14ac:dyDescent="0.35">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row>
    <row r="844" spans="1:57" x14ac:dyDescent="0.35">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row>
    <row r="845" spans="1:57" x14ac:dyDescent="0.35">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row>
    <row r="846" spans="1:57" x14ac:dyDescent="0.3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row>
    <row r="847" spans="1:57" x14ac:dyDescent="0.35">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row>
    <row r="848" spans="1:57" x14ac:dyDescent="0.35">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row>
    <row r="849" spans="1:57" x14ac:dyDescent="0.35">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row>
    <row r="850" spans="1:57" x14ac:dyDescent="0.35">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row>
    <row r="851" spans="1:57" x14ac:dyDescent="0.35">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row>
    <row r="852" spans="1:57" x14ac:dyDescent="0.35">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row>
    <row r="853" spans="1:57" x14ac:dyDescent="0.35">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row>
    <row r="854" spans="1:57" x14ac:dyDescent="0.35">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row>
    <row r="855" spans="1:57" x14ac:dyDescent="0.35">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row>
    <row r="856" spans="1:57" x14ac:dyDescent="0.35">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row>
    <row r="857" spans="1:57" x14ac:dyDescent="0.35">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row>
    <row r="858" spans="1:57" x14ac:dyDescent="0.35">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row>
    <row r="859" spans="1:57" x14ac:dyDescent="0.35">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row>
    <row r="860" spans="1:57" x14ac:dyDescent="0.35">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row>
    <row r="861" spans="1:57" x14ac:dyDescent="0.35">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row>
    <row r="862" spans="1:57" x14ac:dyDescent="0.35">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row>
    <row r="863" spans="1:57" x14ac:dyDescent="0.35">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row>
    <row r="864" spans="1:57" x14ac:dyDescent="0.35">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row>
    <row r="865" spans="1:57" x14ac:dyDescent="0.35">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row>
    <row r="866" spans="1:57" x14ac:dyDescent="0.35">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row>
    <row r="867" spans="1:57" x14ac:dyDescent="0.35">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row>
    <row r="868" spans="1:57" x14ac:dyDescent="0.35">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row>
    <row r="869" spans="1:57" x14ac:dyDescent="0.35">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row>
    <row r="870" spans="1:57" x14ac:dyDescent="0.35">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row>
    <row r="871" spans="1:57" x14ac:dyDescent="0.35">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row>
    <row r="872" spans="1:57" x14ac:dyDescent="0.35">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row>
    <row r="873" spans="1:57" x14ac:dyDescent="0.35">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row>
    <row r="874" spans="1:57" x14ac:dyDescent="0.35">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row>
    <row r="875" spans="1:57" x14ac:dyDescent="0.35">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row>
    <row r="876" spans="1:57" x14ac:dyDescent="0.35">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row>
    <row r="877" spans="1:57" x14ac:dyDescent="0.35">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row>
    <row r="878" spans="1:57" x14ac:dyDescent="0.35">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row>
    <row r="879" spans="1:57" x14ac:dyDescent="0.35">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row>
    <row r="880" spans="1:57" x14ac:dyDescent="0.35">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row>
    <row r="881" spans="1:57" x14ac:dyDescent="0.35">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row>
    <row r="882" spans="1:57" x14ac:dyDescent="0.35">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row>
    <row r="883" spans="1:57" x14ac:dyDescent="0.35">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row>
    <row r="884" spans="1:57" x14ac:dyDescent="0.35">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row>
    <row r="885" spans="1:57" x14ac:dyDescent="0.35">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row>
    <row r="886" spans="1:57" x14ac:dyDescent="0.35">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row>
    <row r="887" spans="1:57" x14ac:dyDescent="0.35">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row>
    <row r="888" spans="1:57" x14ac:dyDescent="0.35">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row>
    <row r="889" spans="1:57" x14ac:dyDescent="0.35">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row>
    <row r="890" spans="1:57" x14ac:dyDescent="0.35">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row>
    <row r="891" spans="1:57" x14ac:dyDescent="0.35">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row>
    <row r="892" spans="1:57" x14ac:dyDescent="0.35">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row>
    <row r="893" spans="1:57" x14ac:dyDescent="0.35">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row>
    <row r="894" spans="1:57" x14ac:dyDescent="0.35">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row>
    <row r="895" spans="1:57" x14ac:dyDescent="0.35">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row>
    <row r="896" spans="1:57" x14ac:dyDescent="0.35">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row>
    <row r="897" spans="1:57" x14ac:dyDescent="0.35">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row>
    <row r="898" spans="1:57" x14ac:dyDescent="0.35">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row>
    <row r="899" spans="1:57" x14ac:dyDescent="0.35">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row>
    <row r="900" spans="1:57" x14ac:dyDescent="0.35">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row>
    <row r="901" spans="1:57" x14ac:dyDescent="0.35">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row>
    <row r="902" spans="1:57" x14ac:dyDescent="0.35">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row>
    <row r="903" spans="1:57" x14ac:dyDescent="0.35">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row>
    <row r="904" spans="1:57" x14ac:dyDescent="0.35">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row>
    <row r="905" spans="1:57" x14ac:dyDescent="0.35">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row>
    <row r="906" spans="1:57" x14ac:dyDescent="0.35">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row>
    <row r="907" spans="1:57" x14ac:dyDescent="0.35">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row>
    <row r="908" spans="1:57" x14ac:dyDescent="0.35">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row>
    <row r="909" spans="1:57" x14ac:dyDescent="0.35">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row>
    <row r="910" spans="1:57" x14ac:dyDescent="0.35">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row>
    <row r="911" spans="1:57" x14ac:dyDescent="0.35">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row>
    <row r="912" spans="1:57" x14ac:dyDescent="0.35">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row>
    <row r="913" spans="1:57" x14ac:dyDescent="0.35">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row>
    <row r="914" spans="1:57" x14ac:dyDescent="0.35">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row>
    <row r="915" spans="1:57" x14ac:dyDescent="0.35">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row>
    <row r="916" spans="1:57" x14ac:dyDescent="0.35">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row>
    <row r="917" spans="1:57" x14ac:dyDescent="0.35">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row>
    <row r="918" spans="1:57" x14ac:dyDescent="0.35">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row>
    <row r="919" spans="1:57" x14ac:dyDescent="0.35">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row>
    <row r="920" spans="1:57" x14ac:dyDescent="0.35">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row>
    <row r="921" spans="1:57" x14ac:dyDescent="0.35">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row>
    <row r="922" spans="1:57" x14ac:dyDescent="0.35">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row>
    <row r="923" spans="1:57" x14ac:dyDescent="0.35">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row>
    <row r="924" spans="1:57" x14ac:dyDescent="0.35">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row>
    <row r="925" spans="1:57" x14ac:dyDescent="0.35">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row>
    <row r="926" spans="1:57" x14ac:dyDescent="0.35">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row>
    <row r="927" spans="1:57" x14ac:dyDescent="0.35">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row>
    <row r="928" spans="1:57" x14ac:dyDescent="0.35">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row>
    <row r="929" spans="1:57" x14ac:dyDescent="0.35">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row>
    <row r="930" spans="1:57" x14ac:dyDescent="0.35">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row>
    <row r="931" spans="1:57" x14ac:dyDescent="0.35">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row>
    <row r="932" spans="1:57" x14ac:dyDescent="0.35">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row>
    <row r="933" spans="1:57" x14ac:dyDescent="0.35">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row>
  </sheetData>
  <mergeCells count="36">
    <mergeCell ref="B1:BE1"/>
    <mergeCell ref="AO8:AQ8"/>
    <mergeCell ref="AG3:AQ3"/>
    <mergeCell ref="AS5:AS7"/>
    <mergeCell ref="AG8:AL8"/>
    <mergeCell ref="AJ4:AJ7"/>
    <mergeCell ref="AL4:AL7"/>
    <mergeCell ref="AR4:AV4"/>
    <mergeCell ref="AM4:AM7"/>
    <mergeCell ref="AV5:AV7"/>
    <mergeCell ref="AR8:BE8"/>
    <mergeCell ref="AG4:AG7"/>
    <mergeCell ref="AH4:AH7"/>
    <mergeCell ref="AU5:AU7"/>
    <mergeCell ref="AK4:AK7"/>
    <mergeCell ref="AN4:AN7"/>
    <mergeCell ref="BE5:BE7"/>
    <mergeCell ref="BC5:BC7"/>
    <mergeCell ref="BD5:BD7"/>
    <mergeCell ref="AY5:AY7"/>
    <mergeCell ref="AG2:BE2"/>
    <mergeCell ref="AT5:AT7"/>
    <mergeCell ref="BA5:BA7"/>
    <mergeCell ref="BB5:BB7"/>
    <mergeCell ref="AZ5:AZ7"/>
    <mergeCell ref="AW5:AX7"/>
    <mergeCell ref="AR5:AR7"/>
    <mergeCell ref="B2:AE2"/>
    <mergeCell ref="B3:E3"/>
    <mergeCell ref="AR3:BE3"/>
    <mergeCell ref="BA4:BE4"/>
    <mergeCell ref="AW4:AZ4"/>
    <mergeCell ref="F3:I3"/>
    <mergeCell ref="J3:N3"/>
    <mergeCell ref="O3:X3"/>
    <mergeCell ref="Y3:AE3"/>
  </mergeCells>
  <phoneticPr fontId="8" type="noConversion"/>
  <conditionalFormatting sqref="AF12 AF10 AF5:AF7">
    <cfRule type="cellIs" dxfId="671" priority="1788" stopIfTrue="1" operator="equal">
      <formula>"Low"</formula>
    </cfRule>
    <cfRule type="cellIs" dxfId="670" priority="1789" stopIfTrue="1" operator="equal">
      <formula>"Majority"</formula>
    </cfRule>
    <cfRule type="cellIs" dxfId="669" priority="1790" stopIfTrue="1" operator="equal">
      <formula>"Split"</formula>
    </cfRule>
  </conditionalFormatting>
  <conditionalFormatting sqref="AM13:AN13">
    <cfRule type="cellIs" dxfId="668" priority="1794" stopIfTrue="1" operator="equal">
      <formula>3</formula>
    </cfRule>
    <cfRule type="cellIs" dxfId="667" priority="1795" stopIfTrue="1" operator="equal">
      <formula>1</formula>
    </cfRule>
    <cfRule type="cellIs" dxfId="666" priority="1796" stopIfTrue="1" operator="equal">
      <formula>2</formula>
    </cfRule>
  </conditionalFormatting>
  <conditionalFormatting sqref="AF6 AL13 AG13 AF11:AF13">
    <cfRule type="cellIs" dxfId="665" priority="1797" stopIfTrue="1" operator="equal">
      <formula>"Low"</formula>
    </cfRule>
    <cfRule type="cellIs" dxfId="664" priority="1798" stopIfTrue="1" operator="equal">
      <formula>"Majority"</formula>
    </cfRule>
    <cfRule type="cellIs" dxfId="663" priority="1799" stopIfTrue="1" operator="equal">
      <formula>"Split"</formula>
    </cfRule>
  </conditionalFormatting>
  <conditionalFormatting sqref="AI10:AI13">
    <cfRule type="cellIs" dxfId="662" priority="1803" stopIfTrue="1" operator="equal">
      <formula>"Above"</formula>
    </cfRule>
    <cfRule type="cellIs" dxfId="661" priority="1804" stopIfTrue="1" operator="equal">
      <formula>"Below"</formula>
    </cfRule>
    <cfRule type="cellIs" dxfId="660" priority="1805" stopIfTrue="1" operator="equal">
      <formula>"Same"</formula>
    </cfRule>
  </conditionalFormatting>
  <conditionalFormatting sqref="AP10:AP13 AP5:AP7 AQ5 AQ10 AO13">
    <cfRule type="cellIs" dxfId="659" priority="1806" stopIfTrue="1" operator="equal">
      <formula>"Fragment"</formula>
    </cfRule>
    <cfRule type="cellIs" dxfId="658" priority="1807" stopIfTrue="1" operator="equal">
      <formula>"Frontal"</formula>
    </cfRule>
    <cfRule type="cellIs" dxfId="657" priority="1808" stopIfTrue="1" operator="equal">
      <formula>"Flanking"</formula>
    </cfRule>
  </conditionalFormatting>
  <conditionalFormatting sqref="H5 H7">
    <cfRule type="cellIs" dxfId="656" priority="1809" stopIfTrue="1" operator="equal">
      <formula>"Price"</formula>
    </cfRule>
    <cfRule type="cellIs" dxfId="655" priority="1810" stopIfTrue="1" operator="equal">
      <formula>"Relationship"</formula>
    </cfRule>
    <cfRule type="cellIs" dxfId="654" priority="1811" stopIfTrue="1" operator="equal">
      <formula>"Value"</formula>
    </cfRule>
  </conditionalFormatting>
  <conditionalFormatting sqref="R5:R7 T6 T11 R9:R13 T13 R14:S89">
    <cfRule type="cellIs" dxfId="653" priority="1817" stopIfTrue="1" operator="equal">
      <formula>"&lt;=10%"</formula>
    </cfRule>
  </conditionalFormatting>
  <conditionalFormatting sqref="F5:F7 B5:B7 C7:F7 C12:F12 F10:F13 B10:B13 B13:F13">
    <cfRule type="cellIs" dxfId="652" priority="1821" stopIfTrue="1" operator="equal">
      <formula>"Excess Capacity"</formula>
    </cfRule>
    <cfRule type="cellIs" dxfId="651" priority="1822" stopIfTrue="1" operator="equal">
      <formula>"Limited Capacity"</formula>
    </cfRule>
    <cfRule type="cellIs" dxfId="650" priority="1823" stopIfTrue="1" operator="equal">
      <formula>"Equilibrium"</formula>
    </cfRule>
  </conditionalFormatting>
  <conditionalFormatting sqref="E5 F7 E13 H5:I5 H13:I13 K13:N13">
    <cfRule type="cellIs" dxfId="649" priority="1767" stopIfTrue="1" operator="equal">
      <formula>"Above"</formula>
    </cfRule>
    <cfRule type="cellIs" dxfId="648" priority="1768" stopIfTrue="1" operator="equal">
      <formula>"Below"</formula>
    </cfRule>
    <cfRule type="cellIs" dxfId="647" priority="1769" stopIfTrue="1" operator="equal">
      <formula>"Near"</formula>
    </cfRule>
  </conditionalFormatting>
  <conditionalFormatting sqref="R5:R7 T6 T11 R9:R13 T13">
    <cfRule type="cellIs" dxfId="646" priority="1815" stopIfTrue="1" operator="equal">
      <formula>"None"</formula>
    </cfRule>
    <cfRule type="cellIs" dxfId="645" priority="1816" stopIfTrue="1" operator="equal">
      <formula>"&gt;10%"</formula>
    </cfRule>
  </conditionalFormatting>
  <conditionalFormatting sqref="T5:T7 T9:T13">
    <cfRule type="cellIs" dxfId="644" priority="1751" stopIfTrue="1" operator="equal">
      <formula>"Single"</formula>
    </cfRule>
  </conditionalFormatting>
  <conditionalFormatting sqref="T5:T7 T13">
    <cfRule type="cellIs" dxfId="643" priority="1749" stopIfTrue="1" operator="equal">
      <formula>"Call Off"</formula>
    </cfRule>
    <cfRule type="cellIs" dxfId="642" priority="1750" stopIfTrue="1" operator="equal">
      <formula>"Split"</formula>
    </cfRule>
  </conditionalFormatting>
  <conditionalFormatting sqref="U9:V12">
    <cfRule type="cellIs" dxfId="641" priority="1737" stopIfTrue="1" operator="equal">
      <formula>"Accurate"</formula>
    </cfRule>
    <cfRule type="cellIs" dxfId="640" priority="1738" stopIfTrue="1" operator="equal">
      <formula>"Over"</formula>
    </cfRule>
    <cfRule type="cellIs" dxfId="639" priority="1739" stopIfTrue="1" operator="equal">
      <formula>"Under"</formula>
    </cfRule>
  </conditionalFormatting>
  <conditionalFormatting sqref="W5:W7 W9:W13">
    <cfRule type="cellIs" dxfId="638" priority="1734" stopIfTrue="1" operator="equal">
      <formula>"Non-compliant"</formula>
    </cfRule>
    <cfRule type="cellIs" dxfId="637" priority="1735" stopIfTrue="1" operator="equal">
      <formula>"Minor"</formula>
    </cfRule>
    <cfRule type="cellIs" dxfId="636" priority="1736" stopIfTrue="1" operator="equal">
      <formula>"Compliant"</formula>
    </cfRule>
  </conditionalFormatting>
  <conditionalFormatting sqref="O5:O7 O9:O13">
    <cfRule type="cellIs" dxfId="635" priority="1731" stopIfTrue="1" operator="equal">
      <formula>"Accurate"</formula>
    </cfRule>
    <cfRule type="cellIs" dxfId="634" priority="1825" stopIfTrue="1" operator="equal">
      <formula>"&gt;10%"</formula>
    </cfRule>
    <cfRule type="cellIs" dxfId="633" priority="1826" stopIfTrue="1" operator="equal">
      <formula>"&lt;=10%"</formula>
    </cfRule>
  </conditionalFormatting>
  <conditionalFormatting sqref="AO5:AO7 AO9:AO13 O8">
    <cfRule type="cellIs" dxfId="632" priority="1732" stopIfTrue="1" operator="equal">
      <formula>1</formula>
    </cfRule>
    <cfRule type="cellIs" dxfId="631" priority="1733" stopIfTrue="1" operator="equal">
      <formula>2</formula>
    </cfRule>
    <cfRule type="cellIs" dxfId="630" priority="1776" stopIfTrue="1" operator="equal">
      <formula>3</formula>
    </cfRule>
  </conditionalFormatting>
  <conditionalFormatting sqref="C5:C7 F5 F10 F13 C9:C13">
    <cfRule type="cellIs" dxfId="629" priority="1728" operator="equal">
      <formula>"Below"</formula>
    </cfRule>
    <cfRule type="cellIs" dxfId="628" priority="1729" stopIfTrue="1" operator="equal">
      <formula>"Near"</formula>
    </cfRule>
    <cfRule type="cellIs" dxfId="627" priority="1730" stopIfTrue="1" operator="equal">
      <formula>"Above"</formula>
    </cfRule>
  </conditionalFormatting>
  <conditionalFormatting sqref="AQ5:AQ7 AQ9:AQ13">
    <cfRule type="cellIs" dxfId="626" priority="1701" operator="equal">
      <formula>"Weak"</formula>
    </cfRule>
    <cfRule type="cellIs" dxfId="625" priority="1702" operator="equal">
      <formula>"Limited"</formula>
    </cfRule>
    <cfRule type="cellIs" dxfId="624" priority="1703" operator="equal">
      <formula>"Strong"</formula>
    </cfRule>
  </conditionalFormatting>
  <conditionalFormatting sqref="T10:T12">
    <cfRule type="cellIs" dxfId="623" priority="1669" stopIfTrue="1" operator="equal">
      <formula>"Split"</formula>
    </cfRule>
    <cfRule type="cellIs" dxfId="622" priority="1670" stopIfTrue="1" operator="equal">
      <formula>"Spirit"</formula>
    </cfRule>
  </conditionalFormatting>
  <conditionalFormatting sqref="F5:F7 F9:F13">
    <cfRule type="cellIs" dxfId="621" priority="1719" operator="equal">
      <formula>"Winning"</formula>
    </cfRule>
    <cfRule type="cellIs" dxfId="620" priority="1720" stopIfTrue="1" operator="equal">
      <formula>"Splitting"</formula>
    </cfRule>
    <cfRule type="cellIs" dxfId="619" priority="1721" stopIfTrue="1" operator="equal">
      <formula>"Losing"</formula>
    </cfRule>
  </conditionalFormatting>
  <conditionalFormatting sqref="C10 D5:E7 D9:E13">
    <cfRule type="cellIs" dxfId="618" priority="1663" operator="equal">
      <formula>"Increasing"</formula>
    </cfRule>
    <cfRule type="cellIs" dxfId="617" priority="1664" stopIfTrue="1" operator="equal">
      <formula>"Flat"</formula>
    </cfRule>
    <cfRule type="cellIs" dxfId="616" priority="1665" stopIfTrue="1" operator="equal">
      <formula>"Decreasing"</formula>
    </cfRule>
  </conditionalFormatting>
  <conditionalFormatting sqref="E5 E10 E13 H5:I5 K10:N13 H10:I13">
    <cfRule type="cellIs" dxfId="615" priority="1662" stopIfTrue="1" operator="equal">
      <formula>"Good"</formula>
    </cfRule>
  </conditionalFormatting>
  <conditionalFormatting sqref="E7 E5 E10 E12:E13 H5:I5 H7:I7 H12:I13 K7:N7 K12:N13 H10:I10">
    <cfRule type="cellIs" dxfId="614" priority="1656" operator="equal">
      <formula>"Negative"</formula>
    </cfRule>
  </conditionalFormatting>
  <conditionalFormatting sqref="H5 H7 H13 X11:X12">
    <cfRule type="cellIs" dxfId="613" priority="1812" stopIfTrue="1" operator="equal">
      <formula>"Cost"</formula>
    </cfRule>
    <cfRule type="cellIs" dxfId="612" priority="1813" stopIfTrue="1" operator="equal">
      <formula>"Broad Differentiation"</formula>
    </cfRule>
    <cfRule type="cellIs" dxfId="611" priority="1814" stopIfTrue="1" operator="equal">
      <formula>"Focused Differentiation"</formula>
    </cfRule>
  </conditionalFormatting>
  <conditionalFormatting sqref="H5 E5:E6 E13 I5:I6 H6:I6 H13:I13 K13:L13 K6:L6">
    <cfRule type="cellIs" dxfId="610" priority="1591" stopIfTrue="1" operator="equal">
      <formula>"Yes"</formula>
    </cfRule>
    <cfRule type="cellIs" dxfId="609" priority="1592" operator="equal">
      <formula>"Neutral"</formula>
    </cfRule>
    <cfRule type="cellIs" dxfId="608" priority="1593" stopIfTrue="1" operator="equal">
      <formula>"No"</formula>
    </cfRule>
  </conditionalFormatting>
  <conditionalFormatting sqref="K5:L5 K7:L7 K13:L13">
    <cfRule type="cellIs" dxfId="607" priority="1510" operator="equal">
      <formula>"Weak"</formula>
    </cfRule>
  </conditionalFormatting>
  <conditionalFormatting sqref="E5:E7 E13 H5:I7 H13:I13">
    <cfRule type="cellIs" dxfId="606" priority="1657" operator="equal">
      <formula>"Consultative"</formula>
    </cfRule>
  </conditionalFormatting>
  <conditionalFormatting sqref="K5:L5 K7:L7 K13:L13">
    <cfRule type="cellIs" dxfId="605" priority="1508" operator="equal">
      <formula>"Strong"</formula>
    </cfRule>
  </conditionalFormatting>
  <conditionalFormatting sqref="L5:N7 L13:N13">
    <cfRule type="cellIs" dxfId="604" priority="1501" operator="equal">
      <formula>"Below"</formula>
    </cfRule>
    <cfRule type="cellIs" dxfId="603" priority="1787" stopIfTrue="1" operator="equal">
      <formula>"At Target"</formula>
    </cfRule>
  </conditionalFormatting>
  <conditionalFormatting sqref="L5:N7 L13:N13">
    <cfRule type="cellIs" dxfId="602" priority="1500" operator="equal">
      <formula>"Above"</formula>
    </cfRule>
  </conditionalFormatting>
  <conditionalFormatting sqref="H5 E5 H13 E13">
    <cfRule type="cellIs" dxfId="601" priority="1484" operator="equal">
      <formula>"Positive"</formula>
    </cfRule>
  </conditionalFormatting>
  <conditionalFormatting sqref="I5:I7 I13">
    <cfRule type="cellIs" dxfId="600" priority="1480" operator="equal">
      <formula>"Transactional"</formula>
    </cfRule>
  </conditionalFormatting>
  <conditionalFormatting sqref="I5:I7 I13">
    <cfRule type="cellIs" dxfId="599" priority="1479" operator="equal">
      <formula>"Enterprise"</formula>
    </cfRule>
  </conditionalFormatting>
  <conditionalFormatting sqref="H5 H7">
    <cfRule type="cellIs" dxfId="598" priority="1453" operator="equal">
      <formula>"Below"</formula>
    </cfRule>
    <cfRule type="cellIs" dxfId="597" priority="1454" operator="equal">
      <formula>"Meets"</formula>
    </cfRule>
    <cfRule type="cellIs" dxfId="596" priority="1455" operator="equal">
      <formula>"Exceeds"</formula>
    </cfRule>
  </conditionalFormatting>
  <conditionalFormatting sqref="X10:X12">
    <cfRule type="cellIs" dxfId="595" priority="1444" stopIfTrue="1" operator="equal">
      <formula>"User/Evaluator"</formula>
    </cfRule>
    <cfRule type="cellIs" dxfId="594" priority="1445" stopIfTrue="1" operator="equal">
      <formula>"Approver"</formula>
    </cfRule>
    <cfRule type="cellIs" dxfId="593" priority="1446" stopIfTrue="1" operator="equal">
      <formula>"Decision Maker"</formula>
    </cfRule>
  </conditionalFormatting>
  <conditionalFormatting sqref="H5:H7 H13">
    <cfRule type="cellIs" dxfId="592" priority="1716" operator="equal">
      <formula>"Competitor"</formula>
    </cfRule>
    <cfRule type="cellIs" dxfId="591" priority="1717" operator="equal">
      <formula>"Neutral"</formula>
    </cfRule>
    <cfRule type="cellIs" dxfId="590" priority="1718" operator="equal">
      <formula>"Schlumberger"</formula>
    </cfRule>
  </conditionalFormatting>
  <conditionalFormatting sqref="X10:X12">
    <cfRule type="cellIs" dxfId="589" priority="1603" stopIfTrue="1" operator="equal">
      <formula>"Non Negotiable"</formula>
    </cfRule>
    <cfRule type="cellIs" dxfId="588" priority="1604" stopIfTrue="1" operator="equal">
      <formula>"Strong Position"</formula>
    </cfRule>
    <cfRule type="cellIs" dxfId="587" priority="1605" stopIfTrue="1" operator="equal">
      <formula>"Weak Position"</formula>
    </cfRule>
  </conditionalFormatting>
  <conditionalFormatting sqref="X11:X12">
    <cfRule type="cellIs" dxfId="586" priority="1423" stopIfTrue="1" operator="equal">
      <formula>"Non Negotiable"</formula>
    </cfRule>
    <cfRule type="cellIs" dxfId="585" priority="1424" stopIfTrue="1" operator="equal">
      <formula>"Strong Position"</formula>
    </cfRule>
    <cfRule type="cellIs" dxfId="584" priority="1425" stopIfTrue="1" operator="equal">
      <formula>"Weakr"</formula>
    </cfRule>
  </conditionalFormatting>
  <conditionalFormatting sqref="X11:X12">
    <cfRule type="cellIs" dxfId="583" priority="1417" stopIfTrue="1" operator="equal">
      <formula>"Non Negotiable"</formula>
    </cfRule>
    <cfRule type="cellIs" dxfId="582" priority="1418" stopIfTrue="1" operator="equal">
      <formula>"Strong Position"</formula>
    </cfRule>
    <cfRule type="cellIs" dxfId="581" priority="1419" stopIfTrue="1" operator="equal">
      <formula>"Weak"</formula>
    </cfRule>
  </conditionalFormatting>
  <conditionalFormatting sqref="X11:X12">
    <cfRule type="cellIs" dxfId="580" priority="1402" stopIfTrue="1" operator="equal">
      <formula>"User/Evaluator"</formula>
    </cfRule>
    <cfRule type="cellIs" dxfId="579" priority="1403" stopIfTrue="1" operator="equal">
      <formula>"Approverr"</formula>
    </cfRule>
    <cfRule type="cellIs" dxfId="578" priority="1404" stopIfTrue="1" operator="equal">
      <formula>"Decision Maker"</formula>
    </cfRule>
  </conditionalFormatting>
  <conditionalFormatting sqref="M5:M7">
    <cfRule type="cellIs" dxfId="577" priority="981" operator="equal">
      <formula>"Neutral"</formula>
    </cfRule>
    <cfRule type="cellIs" dxfId="576" priority="982" stopIfTrue="1" operator="equal">
      <formula>"Yes"</formula>
    </cfRule>
  </conditionalFormatting>
  <conditionalFormatting sqref="M5:M7">
    <cfRule type="cellIs" dxfId="575" priority="980" stopIfTrue="1" operator="equal">
      <formula>"No"</formula>
    </cfRule>
  </conditionalFormatting>
  <conditionalFormatting sqref="N5:N7">
    <cfRule type="cellIs" dxfId="574" priority="977" stopIfTrue="1" operator="equal">
      <formula>"Competitor"</formula>
    </cfRule>
    <cfRule type="cellIs" dxfId="573" priority="978" operator="equal">
      <formula>"Neutral"</formula>
    </cfRule>
    <cfRule type="cellIs" dxfId="572" priority="979" stopIfTrue="1" operator="equal">
      <formula>"No"</formula>
    </cfRule>
  </conditionalFormatting>
  <conditionalFormatting sqref="M13">
    <cfRule type="cellIs" dxfId="571" priority="975" operator="equal">
      <formula>"Neutral"</formula>
    </cfRule>
    <cfRule type="cellIs" dxfId="570" priority="976" stopIfTrue="1" operator="equal">
      <formula>"Yes"</formula>
    </cfRule>
  </conditionalFormatting>
  <conditionalFormatting sqref="M13">
    <cfRule type="cellIs" dxfId="569" priority="974" stopIfTrue="1" operator="equal">
      <formula>"No"</formula>
    </cfRule>
  </conditionalFormatting>
  <conditionalFormatting sqref="N13">
    <cfRule type="cellIs" dxfId="568" priority="971" stopIfTrue="1" operator="equal">
      <formula>"Yes"</formula>
    </cfRule>
    <cfRule type="cellIs" dxfId="567" priority="972" operator="equal">
      <formula>"Neutral"</formula>
    </cfRule>
    <cfRule type="cellIs" dxfId="566" priority="973" stopIfTrue="1" operator="equal">
      <formula>"No"</formula>
    </cfRule>
  </conditionalFormatting>
  <conditionalFormatting sqref="F5:F7 F13">
    <cfRule type="cellIs" dxfId="565" priority="968" stopIfTrue="1" operator="equal">
      <formula>"Low"</formula>
    </cfRule>
    <cfRule type="cellIs" dxfId="564" priority="969" stopIfTrue="1" operator="equal">
      <formula>"Majority"</formula>
    </cfRule>
    <cfRule type="cellIs" dxfId="563" priority="970" stopIfTrue="1" operator="equal">
      <formula>"Split"</formula>
    </cfRule>
  </conditionalFormatting>
  <conditionalFormatting sqref="D6">
    <cfRule type="cellIs" dxfId="562" priority="950" operator="equal">
      <formula>"Below"</formula>
    </cfRule>
    <cfRule type="cellIs" dxfId="561" priority="951" stopIfTrue="1" operator="equal">
      <formula>"Near"</formula>
    </cfRule>
    <cfRule type="cellIs" dxfId="560" priority="952" stopIfTrue="1" operator="equal">
      <formula>"Above"</formula>
    </cfRule>
  </conditionalFormatting>
  <conditionalFormatting sqref="E6">
    <cfRule type="cellIs" dxfId="559" priority="947" operator="equal">
      <formula>"Below"</formula>
    </cfRule>
    <cfRule type="cellIs" dxfId="558" priority="948" stopIfTrue="1" operator="equal">
      <formula>"Near"</formula>
    </cfRule>
    <cfRule type="cellIs" dxfId="557" priority="949" stopIfTrue="1" operator="equal">
      <formula>"Above"</formula>
    </cfRule>
  </conditionalFormatting>
  <conditionalFormatting sqref="K13">
    <cfRule type="cellIs" dxfId="556" priority="946" operator="equal">
      <formula>"Weak"</formula>
    </cfRule>
  </conditionalFormatting>
  <conditionalFormatting sqref="K13">
    <cfRule type="cellIs" dxfId="555" priority="945" operator="equal">
      <formula>"Strong"</formula>
    </cfRule>
  </conditionalFormatting>
  <conditionalFormatting sqref="H10 H12">
    <cfRule type="cellIs" dxfId="554" priority="942" stopIfTrue="1" operator="equal">
      <formula>"Price"</formula>
    </cfRule>
    <cfRule type="cellIs" dxfId="553" priority="943" stopIfTrue="1" operator="equal">
      <formula>"Relationship"</formula>
    </cfRule>
    <cfRule type="cellIs" dxfId="552" priority="944" stopIfTrue="1" operator="equal">
      <formula>"Value"</formula>
    </cfRule>
  </conditionalFormatting>
  <conditionalFormatting sqref="H10 E10 F12">
    <cfRule type="cellIs" dxfId="551" priority="939" stopIfTrue="1" operator="equal">
      <formula>"Above"</formula>
    </cfRule>
    <cfRule type="cellIs" dxfId="550" priority="940" stopIfTrue="1" operator="equal">
      <formula>"Below"</formula>
    </cfRule>
    <cfRule type="cellIs" dxfId="549" priority="941" stopIfTrue="1" operator="equal">
      <formula>"Near"</formula>
    </cfRule>
  </conditionalFormatting>
  <conditionalFormatting sqref="T10:T12">
    <cfRule type="cellIs" dxfId="548" priority="937" stopIfTrue="1" operator="equal">
      <formula>"Split"</formula>
    </cfRule>
    <cfRule type="cellIs" dxfId="547" priority="938" stopIfTrue="1" operator="equal">
      <formula>"Spirit"</formula>
    </cfRule>
  </conditionalFormatting>
  <conditionalFormatting sqref="H10 H12">
    <cfRule type="cellIs" dxfId="546" priority="934" stopIfTrue="1" operator="equal">
      <formula>"Cost"</formula>
    </cfRule>
    <cfRule type="cellIs" dxfId="545" priority="935" stopIfTrue="1" operator="equal">
      <formula>"Broad Differentiation"</formula>
    </cfRule>
    <cfRule type="cellIs" dxfId="544" priority="936" stopIfTrue="1" operator="equal">
      <formula>"Focused Differentiation"</formula>
    </cfRule>
  </conditionalFormatting>
  <conditionalFormatting sqref="H10 E10:E11 I10:I11 H11:I11 K11:L11">
    <cfRule type="cellIs" dxfId="543" priority="931" stopIfTrue="1" operator="equal">
      <formula>"Yes"</formula>
    </cfRule>
    <cfRule type="cellIs" dxfId="542" priority="932" operator="equal">
      <formula>"Neutral"</formula>
    </cfRule>
    <cfRule type="cellIs" dxfId="541" priority="933" stopIfTrue="1" operator="equal">
      <formula>"No"</formula>
    </cfRule>
  </conditionalFormatting>
  <conditionalFormatting sqref="K10:L10 K12:L12">
    <cfRule type="cellIs" dxfId="540" priority="930" operator="equal">
      <formula>"Weak"</formula>
    </cfRule>
  </conditionalFormatting>
  <conditionalFormatting sqref="E10:E12 H10:I12">
    <cfRule type="cellIs" dxfId="539" priority="929" operator="equal">
      <formula>"Consultative"</formula>
    </cfRule>
  </conditionalFormatting>
  <conditionalFormatting sqref="K10:L10 K12:L12">
    <cfRule type="cellIs" dxfId="538" priority="928" operator="equal">
      <formula>"Strong"</formula>
    </cfRule>
  </conditionalFormatting>
  <conditionalFormatting sqref="L10:N12">
    <cfRule type="cellIs" dxfId="537" priority="926" operator="equal">
      <formula>"Below"</formula>
    </cfRule>
    <cfRule type="cellIs" dxfId="536" priority="927" stopIfTrue="1" operator="equal">
      <formula>"At Target"</formula>
    </cfRule>
  </conditionalFormatting>
  <conditionalFormatting sqref="L10:N12">
    <cfRule type="cellIs" dxfId="535" priority="925" operator="equal">
      <formula>"Above"</formula>
    </cfRule>
  </conditionalFormatting>
  <conditionalFormatting sqref="H10 E10">
    <cfRule type="cellIs" dxfId="534" priority="924" operator="equal">
      <formula>"Positive"</formula>
    </cfRule>
  </conditionalFormatting>
  <conditionalFormatting sqref="I10:I12">
    <cfRule type="cellIs" dxfId="533" priority="923" operator="equal">
      <formula>"Transactional"</formula>
    </cfRule>
  </conditionalFormatting>
  <conditionalFormatting sqref="I10:I12">
    <cfRule type="cellIs" dxfId="532" priority="922" operator="equal">
      <formula>"Enterprise"</formula>
    </cfRule>
  </conditionalFormatting>
  <conditionalFormatting sqref="H10 H12">
    <cfRule type="cellIs" dxfId="531" priority="919" operator="equal">
      <formula>"Below"</formula>
    </cfRule>
    <cfRule type="cellIs" dxfId="530" priority="920" operator="equal">
      <formula>"Meets"</formula>
    </cfRule>
    <cfRule type="cellIs" dxfId="529" priority="921" operator="equal">
      <formula>"Exceeds"</formula>
    </cfRule>
  </conditionalFormatting>
  <conditionalFormatting sqref="H10:H12">
    <cfRule type="cellIs" dxfId="528" priority="913" operator="equal">
      <formula>"Competitor"</formula>
    </cfRule>
    <cfRule type="cellIs" dxfId="527" priority="914" operator="equal">
      <formula>"Neutral"</formula>
    </cfRule>
    <cfRule type="cellIs" dxfId="526" priority="915" operator="equal">
      <formula>"Schlumberger"</formula>
    </cfRule>
  </conditionalFormatting>
  <conditionalFormatting sqref="M10:M12">
    <cfRule type="cellIs" dxfId="525" priority="896" operator="equal">
      <formula>"Neutral"</formula>
    </cfRule>
    <cfRule type="cellIs" dxfId="524" priority="897" stopIfTrue="1" operator="equal">
      <formula>"Yes"</formula>
    </cfRule>
  </conditionalFormatting>
  <conditionalFormatting sqref="M10:M12">
    <cfRule type="cellIs" dxfId="523" priority="895" stopIfTrue="1" operator="equal">
      <formula>"No"</formula>
    </cfRule>
  </conditionalFormatting>
  <conditionalFormatting sqref="N10:N12">
    <cfRule type="cellIs" dxfId="522" priority="892" stopIfTrue="1" operator="equal">
      <formula>"Yes"</formula>
    </cfRule>
    <cfRule type="cellIs" dxfId="521" priority="893" operator="equal">
      <formula>"Neutral"</formula>
    </cfRule>
    <cfRule type="cellIs" dxfId="520" priority="894" stopIfTrue="1" operator="equal">
      <formula>"No"</formula>
    </cfRule>
  </conditionalFormatting>
  <conditionalFormatting sqref="F10:F12">
    <cfRule type="cellIs" dxfId="519" priority="889" stopIfTrue="1" operator="equal">
      <formula>"Low"</formula>
    </cfRule>
    <cfRule type="cellIs" dxfId="518" priority="890" stopIfTrue="1" operator="equal">
      <formula>"Majority"</formula>
    </cfRule>
    <cfRule type="cellIs" dxfId="517" priority="891" stopIfTrue="1" operator="equal">
      <formula>"Split"</formula>
    </cfRule>
  </conditionalFormatting>
  <conditionalFormatting sqref="D11">
    <cfRule type="cellIs" dxfId="516" priority="886" operator="equal">
      <formula>"Below"</formula>
    </cfRule>
    <cfRule type="cellIs" dxfId="515" priority="887" stopIfTrue="1" operator="equal">
      <formula>"Near"</formula>
    </cfRule>
    <cfRule type="cellIs" dxfId="514" priority="888" stopIfTrue="1" operator="equal">
      <formula>"Above"</formula>
    </cfRule>
  </conditionalFormatting>
  <conditionalFormatting sqref="E11">
    <cfRule type="cellIs" dxfId="513" priority="883" operator="equal">
      <formula>"Below"</formula>
    </cfRule>
    <cfRule type="cellIs" dxfId="512" priority="884" stopIfTrue="1" operator="equal">
      <formula>"Near"</formula>
    </cfRule>
    <cfRule type="cellIs" dxfId="511" priority="885" stopIfTrue="1" operator="equal">
      <formula>"Above"</formula>
    </cfRule>
  </conditionalFormatting>
  <conditionalFormatting sqref="E13">
    <cfRule type="cellIs" dxfId="510" priority="880" stopIfTrue="1" operator="equal">
      <formula>"Above"</formula>
    </cfRule>
    <cfRule type="cellIs" dxfId="509" priority="881" stopIfTrue="1" operator="equal">
      <formula>"Below"</formula>
    </cfRule>
    <cfRule type="cellIs" dxfId="508" priority="882" stopIfTrue="1" operator="equal">
      <formula>"Near"</formula>
    </cfRule>
  </conditionalFormatting>
  <conditionalFormatting sqref="E13">
    <cfRule type="cellIs" dxfId="507" priority="877" stopIfTrue="1" operator="equal">
      <formula>"Yes"</formula>
    </cfRule>
    <cfRule type="cellIs" dxfId="506" priority="878" operator="equal">
      <formula>"Neutral"</formula>
    </cfRule>
    <cfRule type="cellIs" dxfId="505" priority="879" stopIfTrue="1" operator="equal">
      <formula>"No"</formula>
    </cfRule>
  </conditionalFormatting>
  <conditionalFormatting sqref="E13">
    <cfRule type="cellIs" dxfId="504" priority="876" operator="equal">
      <formula>"Consultative"</formula>
    </cfRule>
  </conditionalFormatting>
  <conditionalFormatting sqref="E13">
    <cfRule type="cellIs" dxfId="503" priority="875" operator="equal">
      <formula>"Positive"</formula>
    </cfRule>
  </conditionalFormatting>
  <conditionalFormatting sqref="H13">
    <cfRule type="cellIs" dxfId="502" priority="764" stopIfTrue="1" operator="equal">
      <formula>"Price"</formula>
    </cfRule>
    <cfRule type="cellIs" dxfId="501" priority="765" stopIfTrue="1" operator="equal">
      <formula>"Relationship"</formula>
    </cfRule>
    <cfRule type="cellIs" dxfId="500" priority="766" stopIfTrue="1" operator="equal">
      <formula>"Value"</formula>
    </cfRule>
  </conditionalFormatting>
  <conditionalFormatting sqref="H13">
    <cfRule type="cellIs" dxfId="499" priority="761" stopIfTrue="1" operator="equal">
      <formula>"Cost"</formula>
    </cfRule>
    <cfRule type="cellIs" dxfId="498" priority="762" stopIfTrue="1" operator="equal">
      <formula>"Broad Differentiation"</formula>
    </cfRule>
    <cfRule type="cellIs" dxfId="497" priority="763" stopIfTrue="1" operator="equal">
      <formula>"Focused Differentiation"</formula>
    </cfRule>
  </conditionalFormatting>
  <conditionalFormatting sqref="H13">
    <cfRule type="cellIs" dxfId="496" priority="758" operator="equal">
      <formula>"Below"</formula>
    </cfRule>
    <cfRule type="cellIs" dxfId="495" priority="759" operator="equal">
      <formula>"Meets"</formula>
    </cfRule>
    <cfRule type="cellIs" dxfId="494" priority="760" operator="equal">
      <formula>"Exceeds"</formula>
    </cfRule>
  </conditionalFormatting>
  <conditionalFormatting sqref="M13">
    <cfRule type="cellIs" dxfId="493" priority="756" operator="equal">
      <formula>"Neutral"</formula>
    </cfRule>
    <cfRule type="cellIs" dxfId="492" priority="757" stopIfTrue="1" operator="equal">
      <formula>"Yes"</formula>
    </cfRule>
  </conditionalFormatting>
  <conditionalFormatting sqref="M13">
    <cfRule type="cellIs" dxfId="491" priority="755" stopIfTrue="1" operator="equal">
      <formula>"No"</formula>
    </cfRule>
  </conditionalFormatting>
  <conditionalFormatting sqref="N13">
    <cfRule type="cellIs" dxfId="490" priority="752" stopIfTrue="1" operator="equal">
      <formula>"Yes"</formula>
    </cfRule>
    <cfRule type="cellIs" dxfId="489" priority="753" operator="equal">
      <formula>"Neutral"</formula>
    </cfRule>
    <cfRule type="cellIs" dxfId="488" priority="754" stopIfTrue="1" operator="equal">
      <formula>"No"</formula>
    </cfRule>
  </conditionalFormatting>
  <conditionalFormatting sqref="M13">
    <cfRule type="cellIs" dxfId="487" priority="750" operator="equal">
      <formula>"Neutral"</formula>
    </cfRule>
    <cfRule type="cellIs" dxfId="486" priority="751" stopIfTrue="1" operator="equal">
      <formula>"Yes"</formula>
    </cfRule>
  </conditionalFormatting>
  <conditionalFormatting sqref="M13">
    <cfRule type="cellIs" dxfId="485" priority="749" stopIfTrue="1" operator="equal">
      <formula>"No"</formula>
    </cfRule>
  </conditionalFormatting>
  <conditionalFormatting sqref="N13">
    <cfRule type="cellIs" dxfId="484" priority="746" stopIfTrue="1" operator="equal">
      <formula>"Yes"</formula>
    </cfRule>
    <cfRule type="cellIs" dxfId="483" priority="747" operator="equal">
      <formula>"Neutral"</formula>
    </cfRule>
    <cfRule type="cellIs" dxfId="482" priority="748" stopIfTrue="1" operator="equal">
      <formula>"No"</formula>
    </cfRule>
  </conditionalFormatting>
  <conditionalFormatting sqref="D13">
    <cfRule type="cellIs" dxfId="481" priority="743" operator="equal">
      <formula>"Below"</formula>
    </cfRule>
    <cfRule type="cellIs" dxfId="480" priority="744" stopIfTrue="1" operator="equal">
      <formula>"Near"</formula>
    </cfRule>
    <cfRule type="cellIs" dxfId="479" priority="745" stopIfTrue="1" operator="equal">
      <formula>"Above"</formula>
    </cfRule>
  </conditionalFormatting>
  <conditionalFormatting sqref="E13">
    <cfRule type="cellIs" dxfId="478" priority="740" operator="equal">
      <formula>"Below"</formula>
    </cfRule>
    <cfRule type="cellIs" dxfId="477" priority="741" stopIfTrue="1" operator="equal">
      <formula>"Near"</formula>
    </cfRule>
    <cfRule type="cellIs" dxfId="476" priority="742" stopIfTrue="1" operator="equal">
      <formula>"Above"</formula>
    </cfRule>
  </conditionalFormatting>
  <conditionalFormatting sqref="H13">
    <cfRule type="cellIs" dxfId="475" priority="737" stopIfTrue="1" operator="equal">
      <formula>"Price"</formula>
    </cfRule>
    <cfRule type="cellIs" dxfId="474" priority="738" stopIfTrue="1" operator="equal">
      <formula>"Relationship"</formula>
    </cfRule>
    <cfRule type="cellIs" dxfId="473" priority="739" stopIfTrue="1" operator="equal">
      <formula>"Value"</formula>
    </cfRule>
  </conditionalFormatting>
  <conditionalFormatting sqref="F13">
    <cfRule type="cellIs" dxfId="472" priority="734" stopIfTrue="1" operator="equal">
      <formula>"Above"</formula>
    </cfRule>
    <cfRule type="cellIs" dxfId="471" priority="735" stopIfTrue="1" operator="equal">
      <formula>"Below"</formula>
    </cfRule>
    <cfRule type="cellIs" dxfId="470" priority="736" stopIfTrue="1" operator="equal">
      <formula>"Near"</formula>
    </cfRule>
  </conditionalFormatting>
  <conditionalFormatting sqref="H13">
    <cfRule type="cellIs" dxfId="469" priority="731" operator="equal">
      <formula>"Below"</formula>
    </cfRule>
    <cfRule type="cellIs" dxfId="468" priority="732" operator="equal">
      <formula>"Meets"</formula>
    </cfRule>
    <cfRule type="cellIs" dxfId="467" priority="733" operator="equal">
      <formula>"Exceeds"</formula>
    </cfRule>
  </conditionalFormatting>
  <conditionalFormatting sqref="M13">
    <cfRule type="cellIs" dxfId="466" priority="729" operator="equal">
      <formula>"Neutral"</formula>
    </cfRule>
    <cfRule type="cellIs" dxfId="465" priority="730" stopIfTrue="1" operator="equal">
      <formula>"Yes"</formula>
    </cfRule>
  </conditionalFormatting>
  <conditionalFormatting sqref="M13">
    <cfRule type="cellIs" dxfId="464" priority="728" stopIfTrue="1" operator="equal">
      <formula>"No"</formula>
    </cfRule>
  </conditionalFormatting>
  <conditionalFormatting sqref="N13">
    <cfRule type="cellIs" dxfId="463" priority="725" stopIfTrue="1" operator="equal">
      <formula>"Yes"</formula>
    </cfRule>
    <cfRule type="cellIs" dxfId="462" priority="726" operator="equal">
      <formula>"Neutral"</formula>
    </cfRule>
    <cfRule type="cellIs" dxfId="461" priority="727" stopIfTrue="1" operator="equal">
      <formula>"No"</formula>
    </cfRule>
  </conditionalFormatting>
  <conditionalFormatting sqref="I5 I7">
    <cfRule type="cellIs" dxfId="460" priority="454" stopIfTrue="1" operator="equal">
      <formula>"Price"</formula>
    </cfRule>
    <cfRule type="cellIs" dxfId="459" priority="455" stopIfTrue="1" operator="equal">
      <formula>"Relationship"</formula>
    </cfRule>
    <cfRule type="cellIs" dxfId="458" priority="456" stopIfTrue="1" operator="equal">
      <formula>"Value"</formula>
    </cfRule>
  </conditionalFormatting>
  <conditionalFormatting sqref="I5 I7 I13">
    <cfRule type="cellIs" dxfId="457" priority="457" stopIfTrue="1" operator="equal">
      <formula>"Cost"</formula>
    </cfRule>
    <cfRule type="cellIs" dxfId="456" priority="458" stopIfTrue="1" operator="equal">
      <formula>"Broad Differentiation"</formula>
    </cfRule>
    <cfRule type="cellIs" dxfId="455" priority="459" stopIfTrue="1" operator="equal">
      <formula>"Focused Differentiation"</formula>
    </cfRule>
  </conditionalFormatting>
  <conditionalFormatting sqref="H5:H7 H9:H13">
    <cfRule type="cellIs" dxfId="454" priority="448" operator="equal">
      <formula>"Poor"</formula>
    </cfRule>
    <cfRule type="cellIs" dxfId="453" priority="449" operator="equal">
      <formula>"Neutral"</formula>
    </cfRule>
    <cfRule type="cellIs" dxfId="452" priority="450" operator="equal">
      <formula>"Good"</formula>
    </cfRule>
  </conditionalFormatting>
  <conditionalFormatting sqref="I5 I13">
    <cfRule type="cellIs" dxfId="451" priority="447" operator="equal">
      <formula>"Positive"</formula>
    </cfRule>
  </conditionalFormatting>
  <conditionalFormatting sqref="I5 I7">
    <cfRule type="cellIs" dxfId="450" priority="444" operator="equal">
      <formula>"Below"</formula>
    </cfRule>
    <cfRule type="cellIs" dxfId="449" priority="445" operator="equal">
      <formula>"Meets"</formula>
    </cfRule>
    <cfRule type="cellIs" dxfId="448" priority="446" operator="equal">
      <formula>"Exceeds"</formula>
    </cfRule>
  </conditionalFormatting>
  <conditionalFormatting sqref="I5:I7 I13">
    <cfRule type="cellIs" dxfId="447" priority="451" operator="equal">
      <formula>"Competitor"</formula>
    </cfRule>
    <cfRule type="cellIs" dxfId="446" priority="452" operator="equal">
      <formula>"Neutral"</formula>
    </cfRule>
    <cfRule type="cellIs" dxfId="445" priority="453" operator="equal">
      <formula>"Yes"</formula>
    </cfRule>
  </conditionalFormatting>
  <conditionalFormatting sqref="I10 I12">
    <cfRule type="cellIs" dxfId="444" priority="441" stopIfTrue="1" operator="equal">
      <formula>"Price"</formula>
    </cfRule>
    <cfRule type="cellIs" dxfId="443" priority="442" stopIfTrue="1" operator="equal">
      <formula>"Relationship"</formula>
    </cfRule>
    <cfRule type="cellIs" dxfId="442" priority="443" stopIfTrue="1" operator="equal">
      <formula>"Value"</formula>
    </cfRule>
  </conditionalFormatting>
  <conditionalFormatting sqref="I10">
    <cfRule type="cellIs" dxfId="441" priority="438" stopIfTrue="1" operator="equal">
      <formula>"Above"</formula>
    </cfRule>
    <cfRule type="cellIs" dxfId="440" priority="439" stopIfTrue="1" operator="equal">
      <formula>"Below"</formula>
    </cfRule>
    <cfRule type="cellIs" dxfId="439" priority="440" stopIfTrue="1" operator="equal">
      <formula>"Near"</formula>
    </cfRule>
  </conditionalFormatting>
  <conditionalFormatting sqref="I10 I12">
    <cfRule type="cellIs" dxfId="438" priority="435" stopIfTrue="1" operator="equal">
      <formula>"Cost"</formula>
    </cfRule>
    <cfRule type="cellIs" dxfId="437" priority="436" stopIfTrue="1" operator="equal">
      <formula>"Broad Differentiation"</formula>
    </cfRule>
    <cfRule type="cellIs" dxfId="436" priority="437" stopIfTrue="1" operator="equal">
      <formula>"Focused Differentiation"</formula>
    </cfRule>
  </conditionalFormatting>
  <conditionalFormatting sqref="I10">
    <cfRule type="cellIs" dxfId="435" priority="434" operator="equal">
      <formula>"Positive"</formula>
    </cfRule>
  </conditionalFormatting>
  <conditionalFormatting sqref="I10 I12">
    <cfRule type="cellIs" dxfId="434" priority="431" operator="equal">
      <formula>"Below"</formula>
    </cfRule>
    <cfRule type="cellIs" dxfId="433" priority="432" operator="equal">
      <formula>"Meets"</formula>
    </cfRule>
    <cfRule type="cellIs" dxfId="432" priority="433" operator="equal">
      <formula>"Exceeds"</formula>
    </cfRule>
  </conditionalFormatting>
  <conditionalFormatting sqref="I10:I12">
    <cfRule type="cellIs" dxfId="431" priority="428" operator="equal">
      <formula>"Competitor"</formula>
    </cfRule>
    <cfRule type="cellIs" dxfId="430" priority="429" operator="equal">
      <formula>"Neutral"</formula>
    </cfRule>
    <cfRule type="cellIs" dxfId="429" priority="430" operator="equal">
      <formula>"Schlumberger"</formula>
    </cfRule>
  </conditionalFormatting>
  <conditionalFormatting sqref="I13">
    <cfRule type="cellIs" dxfId="428" priority="425" stopIfTrue="1" operator="equal">
      <formula>"Price"</formula>
    </cfRule>
    <cfRule type="cellIs" dxfId="427" priority="426" stopIfTrue="1" operator="equal">
      <formula>"Relationship"</formula>
    </cfRule>
    <cfRule type="cellIs" dxfId="426" priority="427" stopIfTrue="1" operator="equal">
      <formula>"Value"</formula>
    </cfRule>
  </conditionalFormatting>
  <conditionalFormatting sqref="I13">
    <cfRule type="cellIs" dxfId="425" priority="422" stopIfTrue="1" operator="equal">
      <formula>"Cost"</formula>
    </cfRule>
    <cfRule type="cellIs" dxfId="424" priority="423" stopIfTrue="1" operator="equal">
      <formula>"Broad Differentiation"</formula>
    </cfRule>
    <cfRule type="cellIs" dxfId="423" priority="424" stopIfTrue="1" operator="equal">
      <formula>"Focused Differentiation"</formula>
    </cfRule>
  </conditionalFormatting>
  <conditionalFormatting sqref="I13">
    <cfRule type="cellIs" dxfId="422" priority="419" operator="equal">
      <formula>"Below"</formula>
    </cfRule>
    <cfRule type="cellIs" dxfId="421" priority="420" operator="equal">
      <formula>"Meets"</formula>
    </cfRule>
    <cfRule type="cellIs" dxfId="420" priority="421" operator="equal">
      <formula>"Exceeds"</formula>
    </cfRule>
  </conditionalFormatting>
  <conditionalFormatting sqref="I13">
    <cfRule type="cellIs" dxfId="419" priority="416" stopIfTrue="1" operator="equal">
      <formula>"Price"</formula>
    </cfRule>
    <cfRule type="cellIs" dxfId="418" priority="417" stopIfTrue="1" operator="equal">
      <formula>"Relationship"</formula>
    </cfRule>
    <cfRule type="cellIs" dxfId="417" priority="418" stopIfTrue="1" operator="equal">
      <formula>"Value"</formula>
    </cfRule>
  </conditionalFormatting>
  <conditionalFormatting sqref="I13">
    <cfRule type="cellIs" dxfId="416" priority="413" operator="equal">
      <formula>"Below"</formula>
    </cfRule>
    <cfRule type="cellIs" dxfId="415" priority="414" operator="equal">
      <formula>"Meets"</formula>
    </cfRule>
    <cfRule type="cellIs" dxfId="414" priority="415" operator="equal">
      <formula>"Exceeds"</formula>
    </cfRule>
  </conditionalFormatting>
  <conditionalFormatting sqref="G7 G12">
    <cfRule type="cellIs" dxfId="413" priority="386" stopIfTrue="1" operator="equal">
      <formula>"Excess Capacity"</formula>
    </cfRule>
    <cfRule type="cellIs" dxfId="412" priority="387" stopIfTrue="1" operator="equal">
      <formula>"Limited Capacity"</formula>
    </cfRule>
    <cfRule type="cellIs" dxfId="411" priority="388" stopIfTrue="1" operator="equal">
      <formula>"Equilibrium"</formula>
    </cfRule>
  </conditionalFormatting>
  <conditionalFormatting sqref="G5:G7 G9:G13">
    <cfRule type="cellIs" dxfId="410" priority="383" operator="equal">
      <formula>"Winning"</formula>
    </cfRule>
    <cfRule type="cellIs" dxfId="409" priority="384" stopIfTrue="1" operator="equal">
      <formula>"Splitting"</formula>
    </cfRule>
    <cfRule type="cellIs" dxfId="408" priority="385" stopIfTrue="1" operator="equal">
      <formula>"Losing"</formula>
    </cfRule>
  </conditionalFormatting>
  <conditionalFormatting sqref="N5:N7">
    <cfRule type="cellIs" dxfId="407" priority="381" operator="equal">
      <formula>"No"</formula>
    </cfRule>
    <cfRule type="cellIs" dxfId="406" priority="382" stopIfTrue="1" operator="equal">
      <formula>"Yes"</formula>
    </cfRule>
  </conditionalFormatting>
  <conditionalFormatting sqref="N5:N7">
    <cfRule type="cellIs" dxfId="405" priority="380" stopIfTrue="1" operator="equal">
      <formula>"No"</formula>
    </cfRule>
  </conditionalFormatting>
  <conditionalFormatting sqref="N13">
    <cfRule type="cellIs" dxfId="404" priority="378" operator="equal">
      <formula>"Neutral"</formula>
    </cfRule>
    <cfRule type="cellIs" dxfId="403" priority="379" stopIfTrue="1" operator="equal">
      <formula>"Yes"</formula>
    </cfRule>
  </conditionalFormatting>
  <conditionalFormatting sqref="N13">
    <cfRule type="cellIs" dxfId="402" priority="377" stopIfTrue="1" operator="equal">
      <formula>"No"</formula>
    </cfRule>
  </conditionalFormatting>
  <conditionalFormatting sqref="L13">
    <cfRule type="cellIs" dxfId="401" priority="376" operator="equal">
      <formula>"Weak"</formula>
    </cfRule>
  </conditionalFormatting>
  <conditionalFormatting sqref="L13">
    <cfRule type="cellIs" dxfId="400" priority="375" operator="equal">
      <formula>"Strong"</formula>
    </cfRule>
  </conditionalFormatting>
  <conditionalFormatting sqref="N10:N12">
    <cfRule type="cellIs" dxfId="399" priority="373" operator="equal">
      <formula>"Neutral"</formula>
    </cfRule>
    <cfRule type="cellIs" dxfId="398" priority="374" stopIfTrue="1" operator="equal">
      <formula>"Yes"</formula>
    </cfRule>
  </conditionalFormatting>
  <conditionalFormatting sqref="N10:N12">
    <cfRule type="cellIs" dxfId="397" priority="372" stopIfTrue="1" operator="equal">
      <formula>"No"</formula>
    </cfRule>
  </conditionalFormatting>
  <conditionalFormatting sqref="N13">
    <cfRule type="cellIs" dxfId="396" priority="370" operator="equal">
      <formula>"Neutral"</formula>
    </cfRule>
    <cfRule type="cellIs" dxfId="395" priority="371" stopIfTrue="1" operator="equal">
      <formula>"Yes"</formula>
    </cfRule>
  </conditionalFormatting>
  <conditionalFormatting sqref="N13">
    <cfRule type="cellIs" dxfId="394" priority="369" stopIfTrue="1" operator="equal">
      <formula>"No"</formula>
    </cfRule>
  </conditionalFormatting>
  <conditionalFormatting sqref="N13">
    <cfRule type="cellIs" dxfId="393" priority="367" operator="equal">
      <formula>"Neutral"</formula>
    </cfRule>
    <cfRule type="cellIs" dxfId="392" priority="368" stopIfTrue="1" operator="equal">
      <formula>"Yes"</formula>
    </cfRule>
  </conditionalFormatting>
  <conditionalFormatting sqref="N13">
    <cfRule type="cellIs" dxfId="391" priority="366" stopIfTrue="1" operator="equal">
      <formula>"No"</formula>
    </cfRule>
  </conditionalFormatting>
  <conditionalFormatting sqref="N13">
    <cfRule type="cellIs" dxfId="390" priority="364" operator="equal">
      <formula>"Neutral"</formula>
    </cfRule>
    <cfRule type="cellIs" dxfId="389" priority="365" stopIfTrue="1" operator="equal">
      <formula>"Yes"</formula>
    </cfRule>
  </conditionalFormatting>
  <conditionalFormatting sqref="N13">
    <cfRule type="cellIs" dxfId="388" priority="363" stopIfTrue="1" operator="equal">
      <formula>"No"</formula>
    </cfRule>
  </conditionalFormatting>
  <conditionalFormatting sqref="J13">
    <cfRule type="cellIs" dxfId="387" priority="360" stopIfTrue="1" operator="equal">
      <formula>"Above"</formula>
    </cfRule>
    <cfRule type="cellIs" dxfId="386" priority="361" stopIfTrue="1" operator="equal">
      <formula>"Below"</formula>
    </cfRule>
    <cfRule type="cellIs" dxfId="385" priority="362" stopIfTrue="1" operator="equal">
      <formula>"Near"</formula>
    </cfRule>
  </conditionalFormatting>
  <conditionalFormatting sqref="J10:J13">
    <cfRule type="cellIs" dxfId="384" priority="359" stopIfTrue="1" operator="equal">
      <formula>"Good"</formula>
    </cfRule>
  </conditionalFormatting>
  <conditionalFormatting sqref="J7 J12:J13">
    <cfRule type="cellIs" dxfId="383" priority="357" operator="equal">
      <formula>"Negative"</formula>
    </cfRule>
  </conditionalFormatting>
  <conditionalFormatting sqref="J6 J13">
    <cfRule type="cellIs" dxfId="382" priority="354" stopIfTrue="1" operator="equal">
      <formula>"Yes"</formula>
    </cfRule>
    <cfRule type="cellIs" dxfId="381" priority="355" operator="equal">
      <formula>"Neutral"</formula>
    </cfRule>
    <cfRule type="cellIs" dxfId="380" priority="356" stopIfTrue="1" operator="equal">
      <formula>"No"</formula>
    </cfRule>
  </conditionalFormatting>
  <conditionalFormatting sqref="J5:J7 J13">
    <cfRule type="cellIs" dxfId="379" priority="358" operator="equal">
      <formula>"Consultative"</formula>
    </cfRule>
  </conditionalFormatting>
  <conditionalFormatting sqref="J5:J7 J13">
    <cfRule type="cellIs" dxfId="378" priority="353" operator="equal">
      <formula>"Transactional"</formula>
    </cfRule>
  </conditionalFormatting>
  <conditionalFormatting sqref="J5:J7 J13">
    <cfRule type="cellIs" dxfId="377" priority="352" operator="equal">
      <formula>"Enterprise"</formula>
    </cfRule>
  </conditionalFormatting>
  <conditionalFormatting sqref="J11">
    <cfRule type="cellIs" dxfId="376" priority="349" stopIfTrue="1" operator="equal">
      <formula>"Yes"</formula>
    </cfRule>
    <cfRule type="cellIs" dxfId="375" priority="350" operator="equal">
      <formula>"Neutral"</formula>
    </cfRule>
    <cfRule type="cellIs" dxfId="374" priority="351" stopIfTrue="1" operator="equal">
      <formula>"No"</formula>
    </cfRule>
  </conditionalFormatting>
  <conditionalFormatting sqref="J10:J12">
    <cfRule type="cellIs" dxfId="373" priority="348" operator="equal">
      <formula>"Consultative"</formula>
    </cfRule>
  </conditionalFormatting>
  <conditionalFormatting sqref="J10:J12">
    <cfRule type="cellIs" dxfId="372" priority="347" operator="equal">
      <formula>"Transactional"</formula>
    </cfRule>
  </conditionalFormatting>
  <conditionalFormatting sqref="J10:J12">
    <cfRule type="cellIs" dxfId="371" priority="346" operator="equal">
      <formula>"Enterprise"</formula>
    </cfRule>
  </conditionalFormatting>
  <conditionalFormatting sqref="AI5:AI7">
    <cfRule type="cellIs" dxfId="370" priority="328" stopIfTrue="1" operator="equal">
      <formula>"Above"</formula>
    </cfRule>
    <cfRule type="cellIs" dxfId="369" priority="329" stopIfTrue="1" operator="equal">
      <formula>"Below"</formula>
    </cfRule>
    <cfRule type="cellIs" dxfId="368" priority="330" stopIfTrue="1" operator="equal">
      <formula>"Same"</formula>
    </cfRule>
  </conditionalFormatting>
  <conditionalFormatting sqref="P5:P7 P9:P13">
    <cfRule type="cellIs" dxfId="367" priority="316" stopIfTrue="1" operator="equal">
      <formula>"&gt;10%"</formula>
    </cfRule>
    <cfRule type="cellIs" dxfId="366" priority="320" stopIfTrue="1" operator="equal">
      <formula>"Accurate"</formula>
    </cfRule>
    <cfRule type="cellIs" dxfId="365" priority="321" stopIfTrue="1" operator="equal">
      <formula>"&lt;=10%"</formula>
    </cfRule>
  </conditionalFormatting>
  <conditionalFormatting sqref="S5:S7 S9:S13">
    <cfRule type="cellIs" dxfId="364" priority="309" stopIfTrue="1" operator="equal">
      <formula>"&lt;=10%"</formula>
    </cfRule>
  </conditionalFormatting>
  <conditionalFormatting sqref="S5:S7 S9:S13">
    <cfRule type="cellIs" dxfId="363" priority="307" stopIfTrue="1" operator="equal">
      <formula>"None"</formula>
    </cfRule>
    <cfRule type="cellIs" dxfId="362" priority="308" stopIfTrue="1" operator="equal">
      <formula>"&gt;10%"</formula>
    </cfRule>
  </conditionalFormatting>
  <conditionalFormatting sqref="U5:U7">
    <cfRule type="cellIs" dxfId="361" priority="288" stopIfTrue="1" operator="equal">
      <formula>"&lt;=10%"</formula>
    </cfRule>
  </conditionalFormatting>
  <conditionalFormatting sqref="U5:U7">
    <cfRule type="cellIs" dxfId="360" priority="286" stopIfTrue="1" operator="equal">
      <formula>"None"</formula>
    </cfRule>
    <cfRule type="cellIs" dxfId="359" priority="287" stopIfTrue="1" operator="equal">
      <formula>"&gt;10%"</formula>
    </cfRule>
  </conditionalFormatting>
  <conditionalFormatting sqref="U13">
    <cfRule type="cellIs" dxfId="358" priority="285" stopIfTrue="1" operator="equal">
      <formula>"&lt;=10%"</formula>
    </cfRule>
  </conditionalFormatting>
  <conditionalFormatting sqref="U13">
    <cfRule type="cellIs" dxfId="357" priority="283" stopIfTrue="1" operator="equal">
      <formula>"None"</formula>
    </cfRule>
    <cfRule type="cellIs" dxfId="356" priority="284" stopIfTrue="1" operator="equal">
      <formula>"&gt;10%"</formula>
    </cfRule>
  </conditionalFormatting>
  <conditionalFormatting sqref="V5:V7">
    <cfRule type="cellIs" dxfId="355" priority="280" stopIfTrue="1" operator="equal">
      <formula>"&gt;10%"</formula>
    </cfRule>
    <cfRule type="cellIs" dxfId="354" priority="281" stopIfTrue="1" operator="equal">
      <formula>"Accurate"</formula>
    </cfRule>
    <cfRule type="cellIs" dxfId="353" priority="282" stopIfTrue="1" operator="equal">
      <formula>"&lt;=10%"</formula>
    </cfRule>
  </conditionalFormatting>
  <conditionalFormatting sqref="V13">
    <cfRule type="cellIs" dxfId="352" priority="277" stopIfTrue="1" operator="equal">
      <formula>"&gt;10%"</formula>
    </cfRule>
    <cfRule type="cellIs" dxfId="351" priority="278" stopIfTrue="1" operator="equal">
      <formula>"Accurate"</formula>
    </cfRule>
    <cfRule type="cellIs" dxfId="350" priority="279" stopIfTrue="1" operator="equal">
      <formula>"&lt;=10%"</formula>
    </cfRule>
  </conditionalFormatting>
  <conditionalFormatting sqref="X13">
    <cfRule type="cellIs" dxfId="349" priority="268" stopIfTrue="1" operator="equal">
      <formula>"High"</formula>
    </cfRule>
    <cfRule type="cellIs" dxfId="348" priority="269" stopIfTrue="1" operator="equal">
      <formula>"Medium"</formula>
    </cfRule>
    <cfRule type="cellIs" dxfId="347" priority="270" stopIfTrue="1" operator="equal">
      <formula>"Low"</formula>
    </cfRule>
  </conditionalFormatting>
  <conditionalFormatting sqref="X5:X7">
    <cfRule type="cellIs" dxfId="346" priority="271" stopIfTrue="1" operator="equal">
      <formula>"High"</formula>
    </cfRule>
    <cfRule type="cellIs" dxfId="345" priority="272" stopIfTrue="1" operator="equal">
      <formula>"Medium"</formula>
    </cfRule>
    <cfRule type="cellIs" dxfId="344" priority="273" stopIfTrue="1" operator="equal">
      <formula>"Low"</formula>
    </cfRule>
  </conditionalFormatting>
  <conditionalFormatting sqref="Q5:Q7 Q9:Q13">
    <cfRule type="cellIs" dxfId="343" priority="264" stopIfTrue="1" operator="equal">
      <formula>"&lt;=10%"</formula>
    </cfRule>
  </conditionalFormatting>
  <conditionalFormatting sqref="Q5:Q7 Q9:Q13">
    <cfRule type="cellIs" dxfId="342" priority="262" stopIfTrue="1" operator="equal">
      <formula>"None"</formula>
    </cfRule>
    <cfRule type="cellIs" dxfId="341" priority="263" stopIfTrue="1" operator="equal">
      <formula>"&gt;10%"</formula>
    </cfRule>
  </conditionalFormatting>
  <conditionalFormatting sqref="N13">
    <cfRule type="cellIs" dxfId="340" priority="259" stopIfTrue="1" operator="equal">
      <formula>"Competitor"</formula>
    </cfRule>
    <cfRule type="cellIs" dxfId="339" priority="260" operator="equal">
      <formula>"Neutral"</formula>
    </cfRule>
    <cfRule type="cellIs" dxfId="338" priority="261" stopIfTrue="1" operator="equal">
      <formula>"No"</formula>
    </cfRule>
  </conditionalFormatting>
  <conditionalFormatting sqref="N13">
    <cfRule type="cellIs" dxfId="337" priority="257" operator="equal">
      <formula>"No"</formula>
    </cfRule>
    <cfRule type="cellIs" dxfId="336" priority="258" stopIfTrue="1" operator="equal">
      <formula>"Yes"</formula>
    </cfRule>
  </conditionalFormatting>
  <conditionalFormatting sqref="N13">
    <cfRule type="cellIs" dxfId="335" priority="256" stopIfTrue="1" operator="equal">
      <formula>"No"</formula>
    </cfRule>
  </conditionalFormatting>
  <conditionalFormatting sqref="Y13 Y6:Z7 AB13:AE13 AB6:AE7">
    <cfRule type="cellIs" dxfId="334" priority="234" stopIfTrue="1" operator="equal">
      <formula>"Cost"</formula>
    </cfRule>
    <cfRule type="cellIs" dxfId="333" priority="235" stopIfTrue="1" operator="equal">
      <formula>"Broad Differentiation"</formula>
    </cfRule>
    <cfRule type="cellIs" dxfId="332" priority="236" stopIfTrue="1" operator="equal">
      <formula>"Focused Differentiation"</formula>
    </cfRule>
  </conditionalFormatting>
  <conditionalFormatting sqref="Y5 AE5:AE7 Y13 Y6:Z7 AC5:AD5 AB13:AE13 AB6:AD7">
    <cfRule type="cellIs" dxfId="331" priority="228" stopIfTrue="1" operator="equal">
      <formula>"User/Evaluator"</formula>
    </cfRule>
    <cfRule type="cellIs" dxfId="330" priority="229" stopIfTrue="1" operator="equal">
      <formula>"Approver"</formula>
    </cfRule>
    <cfRule type="cellIs" dxfId="329" priority="230" stopIfTrue="1" operator="equal">
      <formula>"Decision Maker"</formula>
    </cfRule>
  </conditionalFormatting>
  <conditionalFormatting sqref="AC13:AE13 AC5:AE7">
    <cfRule type="cellIs" dxfId="328" priority="231" stopIfTrue="1" operator="equal">
      <formula>"Non Negotiable"</formula>
    </cfRule>
    <cfRule type="cellIs" dxfId="327" priority="232" stopIfTrue="1" operator="equal">
      <formula>"Strong Position"</formula>
    </cfRule>
    <cfRule type="cellIs" dxfId="326" priority="233" stopIfTrue="1" operator="equal">
      <formula>"Weak Position"</formula>
    </cfRule>
  </conditionalFormatting>
  <conditionalFormatting sqref="AC13:AE13 AC6:AE7">
    <cfRule type="cellIs" dxfId="325" priority="225" stopIfTrue="1" operator="equal">
      <formula>"Non Negotiable"</formula>
    </cfRule>
    <cfRule type="cellIs" dxfId="324" priority="226" stopIfTrue="1" operator="equal">
      <formula>"Strong Position"</formula>
    </cfRule>
    <cfRule type="cellIs" dxfId="323" priority="227" stopIfTrue="1" operator="equal">
      <formula>"Weakr"</formula>
    </cfRule>
  </conditionalFormatting>
  <conditionalFormatting sqref="AC13:AE13 AC6:AE7">
    <cfRule type="cellIs" dxfId="322" priority="222" stopIfTrue="1" operator="equal">
      <formula>"Non Negotiable"</formula>
    </cfRule>
    <cfRule type="cellIs" dxfId="321" priority="223" stopIfTrue="1" operator="equal">
      <formula>"Strong Position"</formula>
    </cfRule>
    <cfRule type="cellIs" dxfId="320" priority="224" stopIfTrue="1" operator="equal">
      <formula>"Weak"</formula>
    </cfRule>
  </conditionalFormatting>
  <conditionalFormatting sqref="Y13 Y6:Z7 AB13:AE13 AB6:AE7">
    <cfRule type="cellIs" dxfId="319" priority="219" stopIfTrue="1" operator="equal">
      <formula>"User/Evaluator"</formula>
    </cfRule>
    <cfRule type="cellIs" dxfId="318" priority="220" stopIfTrue="1" operator="equal">
      <formula>"Approverr"</formula>
    </cfRule>
    <cfRule type="cellIs" dxfId="317" priority="221" stopIfTrue="1" operator="equal">
      <formula>"Decision Maker"</formula>
    </cfRule>
  </conditionalFormatting>
  <conditionalFormatting sqref="Y11:Z12 AB11:AE12">
    <cfRule type="cellIs" dxfId="316" priority="216" stopIfTrue="1" operator="equal">
      <formula>"Cost"</formula>
    </cfRule>
    <cfRule type="cellIs" dxfId="315" priority="217" stopIfTrue="1" operator="equal">
      <formula>"Broad Differentiation"</formula>
    </cfRule>
    <cfRule type="cellIs" dxfId="314" priority="218" stopIfTrue="1" operator="equal">
      <formula>"Focused Differentiation"</formula>
    </cfRule>
  </conditionalFormatting>
  <conditionalFormatting sqref="Y10 AC10:AD10 Y11:Z12 AE10:AE12 AB11:AD12">
    <cfRule type="cellIs" dxfId="313" priority="213" stopIfTrue="1" operator="equal">
      <formula>"User/Evaluator"</formula>
    </cfRule>
    <cfRule type="cellIs" dxfId="312" priority="214" stopIfTrue="1" operator="equal">
      <formula>"Approver"</formula>
    </cfRule>
    <cfRule type="cellIs" dxfId="311" priority="215" stopIfTrue="1" operator="equal">
      <formula>"Decision Maker"</formula>
    </cfRule>
  </conditionalFormatting>
  <conditionalFormatting sqref="AC10:AE12">
    <cfRule type="cellIs" dxfId="310" priority="210" stopIfTrue="1" operator="equal">
      <formula>"Non Negotiable"</formula>
    </cfRule>
    <cfRule type="cellIs" dxfId="309" priority="211" stopIfTrue="1" operator="equal">
      <formula>"Strong Position"</formula>
    </cfRule>
    <cfRule type="cellIs" dxfId="308" priority="212" stopIfTrue="1" operator="equal">
      <formula>"Weak Position"</formula>
    </cfRule>
  </conditionalFormatting>
  <conditionalFormatting sqref="AC11:AE12">
    <cfRule type="cellIs" dxfId="307" priority="207" stopIfTrue="1" operator="equal">
      <formula>"Non Negotiable"</formula>
    </cfRule>
    <cfRule type="cellIs" dxfId="306" priority="208" stopIfTrue="1" operator="equal">
      <formula>"Strong Position"</formula>
    </cfRule>
    <cfRule type="cellIs" dxfId="305" priority="209" stopIfTrue="1" operator="equal">
      <formula>"Weakr"</formula>
    </cfRule>
  </conditionalFormatting>
  <conditionalFormatting sqref="AC11:AE12">
    <cfRule type="cellIs" dxfId="304" priority="204" stopIfTrue="1" operator="equal">
      <formula>"Non Negotiable"</formula>
    </cfRule>
    <cfRule type="cellIs" dxfId="303" priority="205" stopIfTrue="1" operator="equal">
      <formula>"Strong Position"</formula>
    </cfRule>
    <cfRule type="cellIs" dxfId="302" priority="206" stopIfTrue="1" operator="equal">
      <formula>"Weak"</formula>
    </cfRule>
  </conditionalFormatting>
  <conditionalFormatting sqref="Y11:Z12 AB11:AE12">
    <cfRule type="cellIs" dxfId="301" priority="201" stopIfTrue="1" operator="equal">
      <formula>"User/Evaluator"</formula>
    </cfRule>
    <cfRule type="cellIs" dxfId="300" priority="202" stopIfTrue="1" operator="equal">
      <formula>"Approverr"</formula>
    </cfRule>
    <cfRule type="cellIs" dxfId="299" priority="203" stopIfTrue="1" operator="equal">
      <formula>"Decision Maker"</formula>
    </cfRule>
  </conditionalFormatting>
  <conditionalFormatting sqref="Z10:Z12 AB10:AB12">
    <cfRule type="cellIs" dxfId="298" priority="198" stopIfTrue="1" operator="equal">
      <formula>"Non Supporter"</formula>
    </cfRule>
    <cfRule type="cellIs" dxfId="297" priority="199" stopIfTrue="1" operator="equal">
      <formula>"Supporter/Mentor"</formula>
    </cfRule>
    <cfRule type="cellIs" dxfId="296" priority="200" stopIfTrue="1" operator="equal">
      <formula>"Neutral"</formula>
    </cfRule>
  </conditionalFormatting>
  <conditionalFormatting sqref="AB6">
    <cfRule type="cellIs" dxfId="295" priority="174" stopIfTrue="1" operator="equal">
      <formula>"Low"</formula>
    </cfRule>
    <cfRule type="cellIs" dxfId="294" priority="175" stopIfTrue="1" operator="equal">
      <formula>"Inner Circle"</formula>
    </cfRule>
    <cfRule type="cellIs" dxfId="293" priority="176" stopIfTrue="1" operator="equal">
      <formula>"Political Structure"</formula>
    </cfRule>
  </conditionalFormatting>
  <conditionalFormatting sqref="AB7">
    <cfRule type="cellIs" dxfId="292" priority="171" stopIfTrue="1" operator="equal">
      <formula>"Low"</formula>
    </cfRule>
    <cfRule type="cellIs" dxfId="291" priority="172" stopIfTrue="1" operator="equal">
      <formula>"Inner Circle"</formula>
    </cfRule>
    <cfRule type="cellIs" dxfId="290" priority="173" stopIfTrue="1" operator="equal">
      <formula>"Political Structure"</formula>
    </cfRule>
  </conditionalFormatting>
  <conditionalFormatting sqref="Z5">
    <cfRule type="cellIs" dxfId="289" priority="168" operator="equal">
      <formula>"Non Supporter"</formula>
    </cfRule>
    <cfRule type="cellIs" dxfId="288" priority="169" operator="equal">
      <formula>"Neutral"</formula>
    </cfRule>
    <cfRule type="cellIs" dxfId="287" priority="170" operator="equal">
      <formula>"Supporter/Mentor"</formula>
    </cfRule>
  </conditionalFormatting>
  <conditionalFormatting sqref="Z6">
    <cfRule type="cellIs" dxfId="286" priority="165" operator="equal">
      <formula>"Non Supporter"</formula>
    </cfRule>
    <cfRule type="cellIs" dxfId="285" priority="166" operator="equal">
      <formula>"Neutral"</formula>
    </cfRule>
    <cfRule type="cellIs" dxfId="284" priority="167" operator="equal">
      <formula>"Supporter/Mentor"</formula>
    </cfRule>
  </conditionalFormatting>
  <conditionalFormatting sqref="Z7">
    <cfRule type="cellIs" dxfId="283" priority="162" operator="equal">
      <formula>"Non Supporter"</formula>
    </cfRule>
    <cfRule type="cellIs" dxfId="282" priority="163" operator="equal">
      <formula>"Neutral"</formula>
    </cfRule>
    <cfRule type="cellIs" dxfId="281" priority="164" operator="equal">
      <formula>"Supporter/Mentor"</formula>
    </cfRule>
  </conditionalFormatting>
  <conditionalFormatting sqref="Z5">
    <cfRule type="cellIs" dxfId="280" priority="159" stopIfTrue="1" operator="equal">
      <formula>"User/Evaluator"</formula>
    </cfRule>
    <cfRule type="cellIs" dxfId="279" priority="160" stopIfTrue="1" operator="equal">
      <formula>"Supporter/Mentor"</formula>
    </cfRule>
    <cfRule type="cellIs" dxfId="278" priority="161" stopIfTrue="1" operator="equal">
      <formula>"Decision Maker"</formula>
    </cfRule>
  </conditionalFormatting>
  <conditionalFormatting sqref="AB13">
    <cfRule type="cellIs" dxfId="277" priority="153" stopIfTrue="1" operator="equal">
      <formula>"Better"</formula>
    </cfRule>
    <cfRule type="cellIs" dxfId="276" priority="154" stopIfTrue="1" operator="equal">
      <formula>"Inner Circle"</formula>
    </cfRule>
    <cfRule type="cellIs" dxfId="275" priority="155" stopIfTrue="1" operator="equal">
      <formula>"Political Structure"</formula>
    </cfRule>
  </conditionalFormatting>
  <conditionalFormatting sqref="AB7">
    <cfRule type="cellIs" dxfId="274" priority="150" stopIfTrue="1" operator="equal">
      <formula>"Better"</formula>
    </cfRule>
    <cfRule type="cellIs" dxfId="273" priority="151" stopIfTrue="1" operator="equal">
      <formula>"Worst"</formula>
    </cfRule>
    <cfRule type="cellIs" dxfId="272" priority="152" stopIfTrue="1" operator="equal">
      <formula>"Seme"</formula>
    </cfRule>
  </conditionalFormatting>
  <conditionalFormatting sqref="AB6">
    <cfRule type="cellIs" dxfId="271" priority="147" stopIfTrue="1" operator="equal">
      <formula>"Low"</formula>
    </cfRule>
    <cfRule type="cellIs" dxfId="270" priority="148" stopIfTrue="1" operator="equal">
      <formula>"Inner Circle"</formula>
    </cfRule>
    <cfRule type="cellIs" dxfId="269" priority="149" stopIfTrue="1" operator="equal">
      <formula>"Political Structure"</formula>
    </cfRule>
  </conditionalFormatting>
  <conditionalFormatting sqref="AB6">
    <cfRule type="cellIs" dxfId="268" priority="144" stopIfTrue="1" operator="equal">
      <formula>"Better"</formula>
    </cfRule>
    <cfRule type="cellIs" dxfId="267" priority="145" stopIfTrue="1" operator="equal">
      <formula>"Worst"</formula>
    </cfRule>
    <cfRule type="cellIs" dxfId="266" priority="146" stopIfTrue="1" operator="equal">
      <formula>"Same"</formula>
    </cfRule>
  </conditionalFormatting>
  <conditionalFormatting sqref="AB5">
    <cfRule type="cellIs" dxfId="265" priority="141" stopIfTrue="1" operator="equal">
      <formula>"Cost"</formula>
    </cfRule>
    <cfRule type="cellIs" dxfId="264" priority="142" stopIfTrue="1" operator="equal">
      <formula>"Broad Differentiation"</formula>
    </cfRule>
    <cfRule type="cellIs" dxfId="263" priority="143" stopIfTrue="1" operator="equal">
      <formula>"Focused Differentiation"</formula>
    </cfRule>
  </conditionalFormatting>
  <conditionalFormatting sqref="AB5">
    <cfRule type="cellIs" dxfId="262" priority="138" stopIfTrue="1" operator="equal">
      <formula>"User/Evaluator"</formula>
    </cfRule>
    <cfRule type="cellIs" dxfId="261" priority="139" stopIfTrue="1" operator="equal">
      <formula>"Approver"</formula>
    </cfRule>
    <cfRule type="cellIs" dxfId="260" priority="140" stopIfTrue="1" operator="equal">
      <formula>"Decision Maker"</formula>
    </cfRule>
  </conditionalFormatting>
  <conditionalFormatting sqref="AB5">
    <cfRule type="cellIs" dxfId="259" priority="135" stopIfTrue="1" operator="equal">
      <formula>"User/Evaluator"</formula>
    </cfRule>
    <cfRule type="cellIs" dxfId="258" priority="136" stopIfTrue="1" operator="equal">
      <formula>"Approverr"</formula>
    </cfRule>
    <cfRule type="cellIs" dxfId="257" priority="137" stopIfTrue="1" operator="equal">
      <formula>"Decision Maker"</formula>
    </cfRule>
  </conditionalFormatting>
  <conditionalFormatting sqref="AB5">
    <cfRule type="cellIs" dxfId="256" priority="132" stopIfTrue="1" operator="equal">
      <formula>"Low"</formula>
    </cfRule>
    <cfRule type="cellIs" dxfId="255" priority="133" stopIfTrue="1" operator="equal">
      <formula>"Inner Circle"</formula>
    </cfRule>
    <cfRule type="cellIs" dxfId="254" priority="134" stopIfTrue="1" operator="equal">
      <formula>"Political Structure"</formula>
    </cfRule>
  </conditionalFormatting>
  <conditionalFormatting sqref="AB5">
    <cfRule type="cellIs" dxfId="253" priority="129" stopIfTrue="1" operator="equal">
      <formula>"Better"</formula>
    </cfRule>
    <cfRule type="cellIs" dxfId="252" priority="130" stopIfTrue="1" operator="equal">
      <formula>"Worst"</formula>
    </cfRule>
    <cfRule type="cellIs" dxfId="251" priority="131" stopIfTrue="1" operator="equal">
      <formula>"Seme"</formula>
    </cfRule>
  </conditionalFormatting>
  <conditionalFormatting sqref="AB13">
    <cfRule type="cellIs" dxfId="250" priority="126" stopIfTrue="1" operator="equal">
      <formula>"Low"</formula>
    </cfRule>
    <cfRule type="cellIs" dxfId="249" priority="127" stopIfTrue="1" operator="equal">
      <formula>"Inner Circle"</formula>
    </cfRule>
    <cfRule type="cellIs" dxfId="248" priority="128" stopIfTrue="1" operator="equal">
      <formula>"Political Structure"</formula>
    </cfRule>
  </conditionalFormatting>
  <conditionalFormatting sqref="AB13">
    <cfRule type="cellIs" dxfId="247" priority="123" stopIfTrue="1" operator="equal">
      <formula>"Low"</formula>
    </cfRule>
    <cfRule type="cellIs" dxfId="246" priority="124" stopIfTrue="1" operator="equal">
      <formula>"Inner Circle"</formula>
    </cfRule>
    <cfRule type="cellIs" dxfId="245" priority="125" stopIfTrue="1" operator="equal">
      <formula>"Political Structure"</formula>
    </cfRule>
  </conditionalFormatting>
  <conditionalFormatting sqref="AB13">
    <cfRule type="cellIs" dxfId="244" priority="120" stopIfTrue="1" operator="equal">
      <formula>"Better"</formula>
    </cfRule>
    <cfRule type="cellIs" dxfId="243" priority="121" stopIfTrue="1" operator="equal">
      <formula>"Worst"</formula>
    </cfRule>
    <cfRule type="cellIs" dxfId="242" priority="122" stopIfTrue="1" operator="equal">
      <formula>"Same"</formula>
    </cfRule>
  </conditionalFormatting>
  <conditionalFormatting sqref="AC13">
    <cfRule type="cellIs" dxfId="241" priority="95" operator="equal">
      <formula>"Worst"</formula>
    </cfRule>
    <cfRule type="cellIs" dxfId="240" priority="117" operator="equal">
      <formula>"Better"</formula>
    </cfRule>
    <cfRule type="cellIs" dxfId="239" priority="118" operator="equal">
      <formula>"Same"</formula>
    </cfRule>
    <cfRule type="cellIs" dxfId="238" priority="119" operator="equal">
      <formula>"Poor"</formula>
    </cfRule>
  </conditionalFormatting>
  <conditionalFormatting sqref="AC7">
    <cfRule type="cellIs" dxfId="237" priority="114" operator="equal">
      <formula>"Better"</formula>
    </cfRule>
    <cfRule type="cellIs" dxfId="236" priority="115" operator="equal">
      <formula>"Same"</formula>
    </cfRule>
    <cfRule type="cellIs" dxfId="235" priority="116" operator="equal">
      <formula>"Poor"</formula>
    </cfRule>
  </conditionalFormatting>
  <conditionalFormatting sqref="AC6">
    <cfRule type="cellIs" dxfId="234" priority="111" operator="equal">
      <formula>"Better"</formula>
    </cfRule>
    <cfRule type="cellIs" dxfId="233" priority="112" operator="equal">
      <formula>"Same"</formula>
    </cfRule>
    <cfRule type="cellIs" dxfId="232" priority="113" operator="equal">
      <formula>"Poor"</formula>
    </cfRule>
  </conditionalFormatting>
  <conditionalFormatting sqref="AC5">
    <cfRule type="cellIs" dxfId="231" priority="108" stopIfTrue="1" operator="equal">
      <formula>"Cost"</formula>
    </cfRule>
    <cfRule type="cellIs" dxfId="230" priority="109" stopIfTrue="1" operator="equal">
      <formula>"Broad Differentiation"</formula>
    </cfRule>
    <cfRule type="cellIs" dxfId="229" priority="110" stopIfTrue="1" operator="equal">
      <formula>"Focused Differentiation"</formula>
    </cfRule>
  </conditionalFormatting>
  <conditionalFormatting sqref="AC5">
    <cfRule type="cellIs" dxfId="228" priority="105" stopIfTrue="1" operator="equal">
      <formula>"Non Negotiable"</formula>
    </cfRule>
    <cfRule type="cellIs" dxfId="227" priority="106" stopIfTrue="1" operator="equal">
      <formula>"Strong Position"</formula>
    </cfRule>
    <cfRule type="cellIs" dxfId="226" priority="107" stopIfTrue="1" operator="equal">
      <formula>"Weakr"</formula>
    </cfRule>
  </conditionalFormatting>
  <conditionalFormatting sqref="AC5">
    <cfRule type="cellIs" dxfId="225" priority="102" stopIfTrue="1" operator="equal">
      <formula>"Non Negotiable"</formula>
    </cfRule>
    <cfRule type="cellIs" dxfId="224" priority="103" stopIfTrue="1" operator="equal">
      <formula>"Strong Position"</formula>
    </cfRule>
    <cfRule type="cellIs" dxfId="223" priority="104" stopIfTrue="1" operator="equal">
      <formula>"Weak"</formula>
    </cfRule>
  </conditionalFormatting>
  <conditionalFormatting sqref="AC5">
    <cfRule type="cellIs" dxfId="222" priority="99" stopIfTrue="1" operator="equal">
      <formula>"User/Evaluator"</formula>
    </cfRule>
    <cfRule type="cellIs" dxfId="221" priority="100" stopIfTrue="1" operator="equal">
      <formula>"Approverr"</formula>
    </cfRule>
    <cfRule type="cellIs" dxfId="220" priority="101" stopIfTrue="1" operator="equal">
      <formula>"Decision Maker"</formula>
    </cfRule>
  </conditionalFormatting>
  <conditionalFormatting sqref="AC5">
    <cfRule type="cellIs" dxfId="219" priority="96" operator="equal">
      <formula>"Better"</formula>
    </cfRule>
    <cfRule type="cellIs" dxfId="218" priority="97" operator="equal">
      <formula>"Same"</formula>
    </cfRule>
    <cfRule type="cellIs" dxfId="217" priority="98" operator="equal">
      <formula>"Poor"</formula>
    </cfRule>
  </conditionalFormatting>
  <conditionalFormatting sqref="AC7">
    <cfRule type="cellIs" dxfId="216" priority="91" operator="equal">
      <formula>"Worst"</formula>
    </cfRule>
    <cfRule type="cellIs" dxfId="215" priority="92" operator="equal">
      <formula>"Better"</formula>
    </cfRule>
    <cfRule type="cellIs" dxfId="214" priority="93" operator="equal">
      <formula>"Same"</formula>
    </cfRule>
    <cfRule type="cellIs" dxfId="213" priority="94" operator="equal">
      <formula>"Poor"</formula>
    </cfRule>
  </conditionalFormatting>
  <conditionalFormatting sqref="AC6">
    <cfRule type="cellIs" dxfId="212" priority="87" operator="equal">
      <formula>"Worst"</formula>
    </cfRule>
    <cfRule type="cellIs" dxfId="211" priority="88" operator="equal">
      <formula>"Better"</formula>
    </cfRule>
    <cfRule type="cellIs" dxfId="210" priority="89" operator="equal">
      <formula>"Same"</formula>
    </cfRule>
    <cfRule type="cellIs" dxfId="209" priority="90" operator="equal">
      <formula>"Poor"</formula>
    </cfRule>
  </conditionalFormatting>
  <conditionalFormatting sqref="AC5">
    <cfRule type="cellIs" dxfId="208" priority="84" stopIfTrue="1" operator="equal">
      <formula>"Cost"</formula>
    </cfRule>
    <cfRule type="cellIs" dxfId="207" priority="85" stopIfTrue="1" operator="equal">
      <formula>"Broad Differentiation"</formula>
    </cfRule>
    <cfRule type="cellIs" dxfId="206" priority="86" stopIfTrue="1" operator="equal">
      <formula>"Focused Differentiation"</formula>
    </cfRule>
  </conditionalFormatting>
  <conditionalFormatting sqref="AC5">
    <cfRule type="cellIs" dxfId="205" priority="81" stopIfTrue="1" operator="equal">
      <formula>"Non Negotiable"</formula>
    </cfRule>
    <cfRule type="cellIs" dxfId="204" priority="82" stopIfTrue="1" operator="equal">
      <formula>"Strong Position"</formula>
    </cfRule>
    <cfRule type="cellIs" dxfId="203" priority="83" stopIfTrue="1" operator="equal">
      <formula>"Weakr"</formula>
    </cfRule>
  </conditionalFormatting>
  <conditionalFormatting sqref="AC5">
    <cfRule type="cellIs" dxfId="202" priority="78" stopIfTrue="1" operator="equal">
      <formula>"Non Negotiable"</formula>
    </cfRule>
    <cfRule type="cellIs" dxfId="201" priority="79" stopIfTrue="1" operator="equal">
      <formula>"Strong Position"</formula>
    </cfRule>
    <cfRule type="cellIs" dxfId="200" priority="80" stopIfTrue="1" operator="equal">
      <formula>"Weak"</formula>
    </cfRule>
  </conditionalFormatting>
  <conditionalFormatting sqref="AC5">
    <cfRule type="cellIs" dxfId="199" priority="75" stopIfTrue="1" operator="equal">
      <formula>"User/Evaluator"</formula>
    </cfRule>
    <cfRule type="cellIs" dxfId="198" priority="76" stopIfTrue="1" operator="equal">
      <formula>"Approverr"</formula>
    </cfRule>
    <cfRule type="cellIs" dxfId="197" priority="77" stopIfTrue="1" operator="equal">
      <formula>"Decision Maker"</formula>
    </cfRule>
  </conditionalFormatting>
  <conditionalFormatting sqref="AC5">
    <cfRule type="cellIs" dxfId="196" priority="71" operator="equal">
      <formula>"Worst"</formula>
    </cfRule>
    <cfRule type="cellIs" dxfId="195" priority="72" operator="equal">
      <formula>"Better"</formula>
    </cfRule>
    <cfRule type="cellIs" dxfId="194" priority="73" operator="equal">
      <formula>"Same"</formula>
    </cfRule>
    <cfRule type="cellIs" dxfId="193" priority="74" operator="equal">
      <formula>"Poor"</formula>
    </cfRule>
  </conditionalFormatting>
  <conditionalFormatting sqref="Z13">
    <cfRule type="cellIs" dxfId="192" priority="68" operator="equal">
      <formula>"Non Supporter"</formula>
    </cfRule>
    <cfRule type="cellIs" dxfId="191" priority="69" operator="equal">
      <formula>"Neutral"</formula>
    </cfRule>
    <cfRule type="cellIs" dxfId="190" priority="70" operator="equal">
      <formula>"Supporter/Mentor"</formula>
    </cfRule>
  </conditionalFormatting>
  <conditionalFormatting sqref="Z13">
    <cfRule type="cellIs" dxfId="189" priority="65" stopIfTrue="1" operator="equal">
      <formula>"User/Evaluator"</formula>
    </cfRule>
    <cfRule type="cellIs" dxfId="188" priority="66" stopIfTrue="1" operator="equal">
      <formula>"Supporter/Mentor"</formula>
    </cfRule>
    <cfRule type="cellIs" dxfId="187" priority="67" stopIfTrue="1" operator="equal">
      <formula>"Decision Maker"</formula>
    </cfRule>
  </conditionalFormatting>
  <conditionalFormatting sqref="AA6:AA7">
    <cfRule type="cellIs" dxfId="186" priority="62" stopIfTrue="1" operator="equal">
      <formula>"Cost"</formula>
    </cfRule>
    <cfRule type="cellIs" dxfId="185" priority="63" stopIfTrue="1" operator="equal">
      <formula>"Broad Differentiation"</formula>
    </cfRule>
    <cfRule type="cellIs" dxfId="184" priority="64" stopIfTrue="1" operator="equal">
      <formula>"Focused Differentiation"</formula>
    </cfRule>
  </conditionalFormatting>
  <conditionalFormatting sqref="AA6:AA7">
    <cfRule type="cellIs" dxfId="183" priority="59" stopIfTrue="1" operator="equal">
      <formula>"User/Evaluator"</formula>
    </cfRule>
    <cfRule type="cellIs" dxfId="182" priority="60" stopIfTrue="1" operator="equal">
      <formula>"Approver"</formula>
    </cfRule>
    <cfRule type="cellIs" dxfId="181" priority="61" stopIfTrue="1" operator="equal">
      <formula>"Decision Maker"</formula>
    </cfRule>
  </conditionalFormatting>
  <conditionalFormatting sqref="AA6:AA7">
    <cfRule type="cellIs" dxfId="180" priority="56" stopIfTrue="1" operator="equal">
      <formula>"User/Evaluator"</formula>
    </cfRule>
    <cfRule type="cellIs" dxfId="179" priority="57" stopIfTrue="1" operator="equal">
      <formula>"Approverr"</formula>
    </cfRule>
    <cfRule type="cellIs" dxfId="178" priority="58" stopIfTrue="1" operator="equal">
      <formula>"Decision Maker"</formula>
    </cfRule>
  </conditionalFormatting>
  <conditionalFormatting sqref="AA11:AA12">
    <cfRule type="cellIs" dxfId="177" priority="53" stopIfTrue="1" operator="equal">
      <formula>"Cost"</formula>
    </cfRule>
    <cfRule type="cellIs" dxfId="176" priority="54" stopIfTrue="1" operator="equal">
      <formula>"Broad Differentiation"</formula>
    </cfRule>
    <cfRule type="cellIs" dxfId="175" priority="55" stopIfTrue="1" operator="equal">
      <formula>"Focused Differentiation"</formula>
    </cfRule>
  </conditionalFormatting>
  <conditionalFormatting sqref="AA11:AA12">
    <cfRule type="cellIs" dxfId="174" priority="50" stopIfTrue="1" operator="equal">
      <formula>"User/Evaluator"</formula>
    </cfRule>
    <cfRule type="cellIs" dxfId="173" priority="51" stopIfTrue="1" operator="equal">
      <formula>"Approver"</formula>
    </cfRule>
    <cfRule type="cellIs" dxfId="172" priority="52" stopIfTrue="1" operator="equal">
      <formula>"Decision Maker"</formula>
    </cfRule>
  </conditionalFormatting>
  <conditionalFormatting sqref="AA11:AA12">
    <cfRule type="cellIs" dxfId="171" priority="47" stopIfTrue="1" operator="equal">
      <formula>"User/Evaluator"</formula>
    </cfRule>
    <cfRule type="cellIs" dxfId="170" priority="48" stopIfTrue="1" operator="equal">
      <formula>"Approverr"</formula>
    </cfRule>
    <cfRule type="cellIs" dxfId="169" priority="49" stopIfTrue="1" operator="equal">
      <formula>"Decision Maker"</formula>
    </cfRule>
  </conditionalFormatting>
  <conditionalFormatting sqref="AA10:AA12">
    <cfRule type="cellIs" dxfId="168" priority="44" stopIfTrue="1" operator="equal">
      <formula>"Non Supporter"</formula>
    </cfRule>
    <cfRule type="cellIs" dxfId="167" priority="45" stopIfTrue="1" operator="equal">
      <formula>"Supporter/Mentor"</formula>
    </cfRule>
    <cfRule type="cellIs" dxfId="166" priority="46" stopIfTrue="1" operator="equal">
      <formula>"Neutral"</formula>
    </cfRule>
  </conditionalFormatting>
  <conditionalFormatting sqref="AA5">
    <cfRule type="cellIs" dxfId="165" priority="41" operator="equal">
      <formula>"Non Supporter"</formula>
    </cfRule>
    <cfRule type="cellIs" dxfId="164" priority="42" operator="equal">
      <formula>"Neutral"</formula>
    </cfRule>
    <cfRule type="cellIs" dxfId="163" priority="43" operator="equal">
      <formula>"Supporter/Mentor"</formula>
    </cfRule>
  </conditionalFormatting>
  <conditionalFormatting sqref="AA6">
    <cfRule type="cellIs" dxfId="162" priority="38" operator="equal">
      <formula>"Non Supporter"</formula>
    </cfRule>
    <cfRule type="cellIs" dxfId="161" priority="39" operator="equal">
      <formula>"Neutral"</formula>
    </cfRule>
    <cfRule type="cellIs" dxfId="160" priority="40" operator="equal">
      <formula>"Supporter/Mentor"</formula>
    </cfRule>
  </conditionalFormatting>
  <conditionalFormatting sqref="AA7">
    <cfRule type="cellIs" dxfId="159" priority="35" operator="equal">
      <formula>"Non Supporter"</formula>
    </cfRule>
    <cfRule type="cellIs" dxfId="158" priority="36" operator="equal">
      <formula>"Neutral"</formula>
    </cfRule>
    <cfRule type="cellIs" dxfId="157" priority="37" operator="equal">
      <formula>"Supporter/Mentor"</formula>
    </cfRule>
  </conditionalFormatting>
  <conditionalFormatting sqref="AA5">
    <cfRule type="cellIs" dxfId="156" priority="32" stopIfTrue="1" operator="equal">
      <formula>"User/Evaluator"</formula>
    </cfRule>
    <cfRule type="cellIs" dxfId="155" priority="33" stopIfTrue="1" operator="equal">
      <formula>"Supporter/Mentor"</formula>
    </cfRule>
    <cfRule type="cellIs" dxfId="154" priority="34" stopIfTrue="1" operator="equal">
      <formula>"Decision Maker"</formula>
    </cfRule>
  </conditionalFormatting>
  <conditionalFormatting sqref="AA13">
    <cfRule type="cellIs" dxfId="153" priority="29" operator="equal">
      <formula>"Non Supporter"</formula>
    </cfRule>
    <cfRule type="cellIs" dxfId="152" priority="30" operator="equal">
      <formula>"Neutral"</formula>
    </cfRule>
    <cfRule type="cellIs" dxfId="151" priority="31" operator="equal">
      <formula>"Supporter/Mentor"</formula>
    </cfRule>
  </conditionalFormatting>
  <conditionalFormatting sqref="AA13">
    <cfRule type="cellIs" dxfId="150" priority="26" stopIfTrue="1" operator="equal">
      <formula>"User/Evaluator"</formula>
    </cfRule>
    <cfRule type="cellIs" dxfId="149" priority="27" stopIfTrue="1" operator="equal">
      <formula>"Supporter/Mentor"</formula>
    </cfRule>
    <cfRule type="cellIs" dxfId="148" priority="28" stopIfTrue="1" operator="equal">
      <formula>"Decision Maker"</formula>
    </cfRule>
  </conditionalFormatting>
  <conditionalFormatting sqref="AA5:AA13">
    <cfRule type="cellIs" dxfId="147" priority="23" operator="equal">
      <formula>"Low"</formula>
    </cfRule>
    <cfRule type="cellIs" dxfId="146" priority="24" operator="equal">
      <formula>"Medium"</formula>
    </cfRule>
    <cfRule type="cellIs" dxfId="145" priority="25" operator="equal">
      <formula>"High"</formula>
    </cfRule>
  </conditionalFormatting>
  <conditionalFormatting sqref="I10">
    <cfRule type="cellIs" dxfId="144" priority="20" stopIfTrue="1" operator="equal">
      <formula>"Above"</formula>
    </cfRule>
    <cfRule type="cellIs" dxfId="143" priority="21" stopIfTrue="1" operator="equal">
      <formula>"Below"</formula>
    </cfRule>
    <cfRule type="cellIs" dxfId="142" priority="22" stopIfTrue="1" operator="equal">
      <formula>"Near"</formula>
    </cfRule>
  </conditionalFormatting>
  <conditionalFormatting sqref="I10">
    <cfRule type="cellIs" dxfId="141" priority="16" stopIfTrue="1" operator="equal">
      <formula>"Yes"</formula>
    </cfRule>
    <cfRule type="cellIs" dxfId="140" priority="17" operator="equal">
      <formula>"Neutral"</formula>
    </cfRule>
    <cfRule type="cellIs" dxfId="139" priority="18" stopIfTrue="1" operator="equal">
      <formula>"No"</formula>
    </cfRule>
  </conditionalFormatting>
  <conditionalFormatting sqref="I10">
    <cfRule type="cellIs" dxfId="138" priority="19" operator="equal">
      <formula>"Consultative"</formula>
    </cfRule>
  </conditionalFormatting>
  <conditionalFormatting sqref="I10">
    <cfRule type="cellIs" dxfId="137" priority="15" operator="equal">
      <formula>"Transactional"</formula>
    </cfRule>
  </conditionalFormatting>
  <conditionalFormatting sqref="I10">
    <cfRule type="cellIs" dxfId="136" priority="14" operator="equal">
      <formula>"Enterprise"</formula>
    </cfRule>
  </conditionalFormatting>
  <conditionalFormatting sqref="I10">
    <cfRule type="cellIs" dxfId="135" priority="8" stopIfTrue="1" operator="equal">
      <formula>"Price"</formula>
    </cfRule>
    <cfRule type="cellIs" dxfId="134" priority="9" stopIfTrue="1" operator="equal">
      <formula>"Relationship"</formula>
    </cfRule>
    <cfRule type="cellIs" dxfId="133" priority="10" stopIfTrue="1" operator="equal">
      <formula>"Value"</formula>
    </cfRule>
  </conditionalFormatting>
  <conditionalFormatting sqref="I10">
    <cfRule type="cellIs" dxfId="132" priority="11" stopIfTrue="1" operator="equal">
      <formula>"Cost"</formula>
    </cfRule>
    <cfRule type="cellIs" dxfId="131" priority="12" stopIfTrue="1" operator="equal">
      <formula>"Broad Differentiation"</formula>
    </cfRule>
    <cfRule type="cellIs" dxfId="130" priority="13" stopIfTrue="1" operator="equal">
      <formula>"Focused Differentiation"</formula>
    </cfRule>
  </conditionalFormatting>
  <conditionalFormatting sqref="I10">
    <cfRule type="cellIs" dxfId="129" priority="4" operator="equal">
      <formula>"Positive"</formula>
    </cfRule>
  </conditionalFormatting>
  <conditionalFormatting sqref="I10">
    <cfRule type="cellIs" dxfId="128" priority="1" operator="equal">
      <formula>"Below"</formula>
    </cfRule>
    <cfRule type="cellIs" dxfId="127" priority="2" operator="equal">
      <formula>"Meets"</formula>
    </cfRule>
    <cfRule type="cellIs" dxfId="126" priority="3" operator="equal">
      <formula>"Exceeds"</formula>
    </cfRule>
  </conditionalFormatting>
  <conditionalFormatting sqref="I10">
    <cfRule type="cellIs" dxfId="125" priority="5" operator="equal">
      <formula>"Competitor"</formula>
    </cfRule>
    <cfRule type="cellIs" dxfId="124" priority="6" operator="equal">
      <formula>"Neutral"</formula>
    </cfRule>
    <cfRule type="cellIs" dxfId="123" priority="7" operator="equal">
      <formula>"Yes"</formula>
    </cfRule>
  </conditionalFormatting>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56"/>
  <sheetViews>
    <sheetView showGridLines="0" showZeros="0" view="pageBreakPreview" topLeftCell="A4" zoomScale="40" zoomScaleNormal="90" zoomScaleSheetLayoutView="40" workbookViewId="0">
      <selection activeCell="E5" sqref="E5"/>
    </sheetView>
  </sheetViews>
  <sheetFormatPr defaultColWidth="9.1328125" defaultRowHeight="10.15" x14ac:dyDescent="0.35"/>
  <cols>
    <col min="1" max="1" width="0.59765625" style="1" customWidth="1"/>
    <col min="2" max="2" width="0.73046875" style="2" customWidth="1"/>
    <col min="3" max="3" width="1.1328125" style="2" customWidth="1"/>
    <col min="4" max="4" width="20.59765625" style="1" customWidth="1"/>
    <col min="5" max="5" width="34.73046875" style="1" customWidth="1"/>
    <col min="6" max="6" width="7.73046875" style="3" customWidth="1"/>
    <col min="7" max="7" width="5.73046875" style="1" customWidth="1"/>
    <col min="8" max="8" width="4.73046875" style="1" customWidth="1"/>
    <col min="9" max="9" width="14.59765625" style="63" customWidth="1"/>
    <col min="10" max="11" width="25.86328125" style="1" customWidth="1"/>
    <col min="12" max="12" width="43.265625" style="3" customWidth="1"/>
    <col min="13" max="13" width="17" style="3" customWidth="1"/>
    <col min="14" max="14" width="2" style="3" customWidth="1"/>
    <col min="15" max="15" width="19.59765625" style="3" customWidth="1"/>
    <col min="16" max="16" width="14.3984375" style="3" bestFit="1" customWidth="1"/>
    <col min="17" max="17" width="15.3984375" style="3" customWidth="1"/>
    <col min="18" max="18" width="1" style="3" customWidth="1"/>
    <col min="19" max="21" width="1.59765625" style="3" customWidth="1"/>
    <col min="22" max="22" width="2.265625" style="1" customWidth="1"/>
    <col min="23" max="25" width="3.86328125" style="3" customWidth="1"/>
    <col min="26" max="26" width="2.265625" style="1" customWidth="1"/>
    <col min="27" max="27" width="6.265625" style="13" customWidth="1"/>
    <col min="28" max="28" width="4.3984375" style="1" customWidth="1"/>
    <col min="29" max="31" width="3.86328125" style="3" customWidth="1"/>
    <col min="32" max="32" width="2.265625" style="1" customWidth="1"/>
    <col min="33" max="33" width="6.265625" style="4" customWidth="1"/>
    <col min="34" max="16384" width="9.1328125" style="1"/>
  </cols>
  <sheetData>
    <row r="1" spans="2:33" ht="63" customHeight="1" x14ac:dyDescent="0.35">
      <c r="B1" s="378" t="str">
        <f>CONCATENATE("TENDER and NEGOTIATION ANALYSIS AND OFFER SUMMARY: ",'Tab 1 Negotiation Assessment'!A13)</f>
        <v xml:space="preserve">TENDER and NEGOTIATION ANALYSIS AND OFFER SUMMARY: Your Case Study </v>
      </c>
      <c r="C1" s="378"/>
      <c r="D1" s="378"/>
      <c r="E1" s="378"/>
      <c r="F1" s="378"/>
      <c r="G1" s="378"/>
      <c r="H1" s="378"/>
      <c r="I1" s="378"/>
      <c r="J1" s="378"/>
      <c r="K1" s="378"/>
      <c r="L1" s="378"/>
      <c r="M1" s="378"/>
      <c r="N1" s="378"/>
      <c r="O1" s="378"/>
      <c r="P1" s="378"/>
      <c r="Q1" s="378"/>
      <c r="R1" s="378"/>
    </row>
    <row r="2" spans="2:33" s="5" customFormat="1" ht="10.5" customHeight="1" thickBot="1" x14ac:dyDescent="0.4">
      <c r="B2" s="11"/>
      <c r="C2" s="11"/>
      <c r="D2" s="9"/>
      <c r="E2" s="9"/>
      <c r="F2" s="10"/>
      <c r="G2" s="9"/>
      <c r="H2" s="9"/>
      <c r="I2" s="61"/>
      <c r="J2" s="9"/>
      <c r="K2" s="9"/>
      <c r="L2" s="10"/>
      <c r="M2" s="10"/>
      <c r="N2" s="10"/>
      <c r="O2" s="10"/>
      <c r="P2" s="10"/>
      <c r="Q2" s="10"/>
      <c r="R2" s="10"/>
      <c r="S2"/>
      <c r="T2"/>
      <c r="U2"/>
      <c r="V2"/>
      <c r="W2"/>
      <c r="X2" s="6"/>
      <c r="Y2" s="6"/>
      <c r="AA2" s="14"/>
      <c r="AC2" s="6"/>
      <c r="AD2" s="6"/>
      <c r="AE2" s="6"/>
      <c r="AG2" s="7"/>
    </row>
    <row r="3" spans="2:33" s="5" customFormat="1" ht="25.5" customHeight="1" thickBot="1" x14ac:dyDescent="0.4">
      <c r="B3" s="25"/>
      <c r="C3" s="25"/>
      <c r="D3" s="152" t="s">
        <v>161</v>
      </c>
      <c r="E3" s="68"/>
      <c r="F3" s="71"/>
      <c r="G3" s="83"/>
      <c r="H3" s="83"/>
      <c r="I3" s="83"/>
      <c r="J3" s="83"/>
      <c r="K3" s="152" t="s">
        <v>90</v>
      </c>
      <c r="L3" s="68"/>
      <c r="M3" s="68"/>
      <c r="N3" s="68"/>
      <c r="O3" s="71"/>
      <c r="P3" s="71"/>
      <c r="Q3" s="72"/>
      <c r="R3" s="10"/>
      <c r="S3"/>
      <c r="T3"/>
      <c r="U3"/>
      <c r="V3"/>
      <c r="W3"/>
      <c r="X3" s="6"/>
      <c r="Y3" s="6"/>
      <c r="AA3" s="15"/>
      <c r="AC3" s="6"/>
      <c r="AD3" s="6"/>
      <c r="AE3" s="6"/>
    </row>
    <row r="4" spans="2:33" s="5" customFormat="1" ht="24.75" customHeight="1" thickBot="1" x14ac:dyDescent="0.4">
      <c r="B4" s="11"/>
      <c r="C4" s="11"/>
      <c r="D4" s="264" t="s">
        <v>140</v>
      </c>
      <c r="E4" s="379" t="s">
        <v>77</v>
      </c>
      <c r="F4" s="380"/>
      <c r="G4" s="380" t="s">
        <v>104</v>
      </c>
      <c r="H4" s="380"/>
      <c r="I4" s="380"/>
      <c r="J4" s="381"/>
      <c r="K4" s="242"/>
      <c r="L4" s="200" t="s">
        <v>81</v>
      </c>
      <c r="M4" s="200" t="s">
        <v>144</v>
      </c>
      <c r="N4" s="385" t="s">
        <v>120</v>
      </c>
      <c r="O4" s="385"/>
      <c r="P4" s="385"/>
      <c r="Q4" s="386"/>
      <c r="R4" s="10"/>
      <c r="S4"/>
      <c r="T4"/>
      <c r="U4"/>
      <c r="V4"/>
      <c r="W4"/>
      <c r="X4" s="6"/>
      <c r="Y4" s="6"/>
      <c r="AA4" s="15"/>
      <c r="AC4" s="6"/>
      <c r="AD4" s="6"/>
      <c r="AE4" s="6"/>
    </row>
    <row r="5" spans="2:33" s="5" customFormat="1" ht="15" customHeight="1" x14ac:dyDescent="0.35">
      <c r="B5" s="11"/>
      <c r="C5" s="11"/>
      <c r="D5" s="382" t="s">
        <v>101</v>
      </c>
      <c r="E5" s="167" t="str">
        <f>'Tab 1 Negotiation Assessment'!B4</f>
        <v>Market Condition</v>
      </c>
      <c r="F5" s="263">
        <f t="shared" ref="F5:F32" si="0">G5</f>
        <v>1</v>
      </c>
      <c r="G5" s="222">
        <f>IF(I5="Limited Capacity",1, IF(I5="Equilibrium",2, IF(I5="Excess Capacity",3,"")))</f>
        <v>1</v>
      </c>
      <c r="H5" s="158"/>
      <c r="I5" s="170" t="str">
        <f>'Tab 1 Negotiation Assessment'!B13</f>
        <v>Limited Capacity</v>
      </c>
      <c r="J5" s="168"/>
      <c r="K5" s="383" t="s">
        <v>154</v>
      </c>
      <c r="L5" s="223" t="str">
        <f>'Tab 1 Negotiation Assessment'!AG4</f>
        <v>Market Rate for Scope of Work</v>
      </c>
      <c r="M5" s="191">
        <f>'Tab 1 Negotiation Assessment'!AG13</f>
        <v>100000</v>
      </c>
      <c r="N5" s="244"/>
      <c r="O5" s="387" t="s">
        <v>121</v>
      </c>
      <c r="P5" s="245"/>
      <c r="Q5" s="387" t="s">
        <v>122</v>
      </c>
      <c r="R5" s="10"/>
      <c r="S5"/>
      <c r="T5"/>
      <c r="U5"/>
      <c r="V5"/>
      <c r="W5"/>
      <c r="X5" s="6"/>
      <c r="Y5" s="6"/>
      <c r="AA5" s="15"/>
      <c r="AC5" s="6"/>
      <c r="AD5" s="6"/>
      <c r="AE5" s="6"/>
    </row>
    <row r="6" spans="2:33" s="5" customFormat="1" ht="15" customHeight="1" x14ac:dyDescent="0.35">
      <c r="B6" s="11"/>
      <c r="C6" s="11"/>
      <c r="D6" s="382"/>
      <c r="E6" s="167" t="str">
        <f>'Tab 1 Negotiation Assessment'!C4</f>
        <v>Market Segment Profitability</v>
      </c>
      <c r="F6" s="263">
        <v>3</v>
      </c>
      <c r="G6" s="222">
        <f>IF(I6="Above",1, IF(I6="Near",2, IF(I6="Below",3,"")))</f>
        <v>2</v>
      </c>
      <c r="H6" s="158"/>
      <c r="I6" s="170" t="str">
        <f>'Tab 1 Negotiation Assessment'!C13</f>
        <v>Near</v>
      </c>
      <c r="J6" s="168"/>
      <c r="K6" s="383"/>
      <c r="L6" s="158" t="str">
        <f>'Tab 1 Negotiation Assessment'!AH4</f>
        <v>Bid Evaluation Total Tender Value (TTV)</v>
      </c>
      <c r="M6" s="191">
        <f>'Tab 1 Negotiation Assessment'!AH13</f>
        <v>99000</v>
      </c>
      <c r="N6" s="244"/>
      <c r="O6" s="387"/>
      <c r="P6" s="246"/>
      <c r="Q6" s="387"/>
      <c r="R6" s="10"/>
      <c r="S6"/>
      <c r="T6"/>
      <c r="U6"/>
      <c r="V6"/>
      <c r="W6"/>
      <c r="X6" s="6"/>
      <c r="Y6" s="6"/>
      <c r="AA6" s="15"/>
      <c r="AC6" s="6"/>
      <c r="AD6" s="6"/>
      <c r="AE6" s="6"/>
    </row>
    <row r="7" spans="2:33" s="5" customFormat="1" ht="15" customHeight="1" x14ac:dyDescent="0.35">
      <c r="B7" s="11"/>
      <c r="C7" s="11"/>
      <c r="D7" s="382"/>
      <c r="E7" s="167" t="str">
        <f>'Tab 1 Negotiation Assessment'!D4</f>
        <v>Market Trend Pricing</v>
      </c>
      <c r="F7" s="263">
        <f t="shared" si="0"/>
        <v>3</v>
      </c>
      <c r="G7" s="222">
        <f>IF(I7="Increasing",1, IF(I7="Flat",2, IF(I7="Decreasing",3,"")))</f>
        <v>3</v>
      </c>
      <c r="H7" s="158"/>
      <c r="I7" s="170" t="str">
        <f>'Tab 1 Negotiation Assessment'!D13</f>
        <v>Decreasing</v>
      </c>
      <c r="J7" s="168"/>
      <c r="K7" s="383"/>
      <c r="L7" s="158" t="str">
        <f>'Tab 1 Negotiation Assessment'!AI4</f>
        <v>TTV Relative to Market</v>
      </c>
      <c r="M7" s="225" t="str">
        <f>'Tab 1 Negotiation Assessment'!AI13</f>
        <v>Below</v>
      </c>
      <c r="N7" s="107"/>
      <c r="O7" s="387"/>
      <c r="P7" s="247"/>
      <c r="Q7" s="387"/>
      <c r="R7" s="10"/>
      <c r="S7"/>
      <c r="T7"/>
      <c r="U7"/>
      <c r="V7"/>
      <c r="W7"/>
      <c r="X7" s="6"/>
      <c r="Y7" s="6"/>
      <c r="AA7" s="15"/>
      <c r="AC7" s="6"/>
      <c r="AD7" s="6"/>
      <c r="AE7" s="6"/>
    </row>
    <row r="8" spans="2:33" s="5" customFormat="1" ht="15" customHeight="1" x14ac:dyDescent="0.35">
      <c r="B8" s="11"/>
      <c r="C8" s="11"/>
      <c r="D8" s="382"/>
      <c r="E8" s="167" t="str">
        <f>'Tab 1 Negotiation Assessment'!E4</f>
        <v>Recent Market Developments</v>
      </c>
      <c r="F8" s="263">
        <f t="shared" si="0"/>
        <v>3</v>
      </c>
      <c r="G8" s="222">
        <f>IF(I8="Positive",1, IF(I8="Neutral",2, IF(I8="Negative",3,"")))</f>
        <v>3</v>
      </c>
      <c r="H8" s="158"/>
      <c r="I8" s="170" t="str">
        <f>'Tab 1 Negotiation Assessment'!E13</f>
        <v>Negative</v>
      </c>
      <c r="J8" s="168"/>
      <c r="K8" s="383"/>
      <c r="L8" s="158" t="str">
        <f>'Tab 1 Negotiation Assessment'!AJ4</f>
        <v>TTV Gross Profit $</v>
      </c>
      <c r="M8" s="191">
        <f>'Tab 1 Negotiation Assessment'!AJ13</f>
        <v>22500</v>
      </c>
      <c r="N8" s="107"/>
      <c r="O8" s="387"/>
      <c r="P8" s="246"/>
      <c r="Q8" s="387"/>
      <c r="R8" s="10"/>
      <c r="S8"/>
      <c r="T8"/>
      <c r="U8"/>
      <c r="V8"/>
      <c r="W8"/>
      <c r="X8" s="6"/>
      <c r="Y8" s="6"/>
      <c r="AA8" s="15"/>
      <c r="AC8" s="6"/>
      <c r="AD8" s="6"/>
      <c r="AE8" s="6"/>
    </row>
    <row r="9" spans="2:33" s="5" customFormat="1" ht="15" customHeight="1" x14ac:dyDescent="0.35">
      <c r="B9" s="11"/>
      <c r="C9" s="11"/>
      <c r="D9" s="382" t="s">
        <v>103</v>
      </c>
      <c r="E9" s="167" t="str">
        <f>'Tab 1 Negotiation Assessment'!F4</f>
        <v>Market Share</v>
      </c>
      <c r="F9" s="263">
        <f t="shared" si="0"/>
        <v>2</v>
      </c>
      <c r="G9" s="222">
        <f>IF(I9="Majority",1, IF(I9="Split",2, IF(I9="Low",3,"")))</f>
        <v>2</v>
      </c>
      <c r="H9" s="158"/>
      <c r="I9" s="170" t="str">
        <f>'Tab 1 Negotiation Assessment'!F13</f>
        <v>Split</v>
      </c>
      <c r="J9" s="168"/>
      <c r="K9" s="383"/>
      <c r="L9" s="158" t="str">
        <f>'Tab 1 Negotiation Assessment'!AK4</f>
        <v>TTV Net Profit %</v>
      </c>
      <c r="M9" s="226">
        <f>'Tab 1 Negotiation Assessment'!AK13</f>
        <v>0.13600000000000001</v>
      </c>
      <c r="N9" s="244"/>
      <c r="O9" s="248" t="s">
        <v>80</v>
      </c>
      <c r="P9" s="248" t="s">
        <v>79</v>
      </c>
      <c r="Q9" s="248" t="s">
        <v>78</v>
      </c>
      <c r="R9" s="10"/>
      <c r="S9"/>
      <c r="T9"/>
      <c r="U9"/>
      <c r="V9"/>
      <c r="W9"/>
      <c r="X9" s="6"/>
      <c r="Y9" s="6"/>
      <c r="AA9" s="15"/>
      <c r="AC9" s="6"/>
      <c r="AD9" s="6"/>
      <c r="AE9" s="6"/>
    </row>
    <row r="10" spans="2:33" s="5" customFormat="1" ht="20.25" customHeight="1" x14ac:dyDescent="0.35">
      <c r="B10" s="11"/>
      <c r="C10" s="11"/>
      <c r="D10" s="382"/>
      <c r="E10" s="167" t="str">
        <f>'Tab 1 Negotiation Assessment'!G4</f>
        <v xml:space="preserve"> Market Performance</v>
      </c>
      <c r="F10" s="263">
        <f t="shared" si="0"/>
        <v>2</v>
      </c>
      <c r="G10" s="222">
        <f>IF(I10="Winning",1, IF(I10="Splitting",2, IF(I10="Losing",3,"")))</f>
        <v>2</v>
      </c>
      <c r="H10" s="158"/>
      <c r="I10" s="170" t="str">
        <f>'Tab 1 Negotiation Assessment'!G13</f>
        <v>Splitting</v>
      </c>
      <c r="J10" s="158"/>
      <c r="K10" s="383"/>
      <c r="L10" s="158" t="str">
        <f>'Tab 1 Negotiation Assessment'!AL4</f>
        <v xml:space="preserve"> Expected Value ( EV) Revenue Target</v>
      </c>
      <c r="M10" s="191">
        <f>'Tab 1 Negotiation Assessment'!AL13</f>
        <v>133135</v>
      </c>
      <c r="N10" s="66"/>
      <c r="O10" s="181" t="e">
        <f>'Tab 1 Negotiation Assessment'!#REF!</f>
        <v>#REF!</v>
      </c>
      <c r="P10" s="181" t="e">
        <f>'Tab 1 Negotiation Assessment'!#REF!</f>
        <v>#REF!</v>
      </c>
      <c r="Q10" s="181" t="e">
        <f>'Tab 1 Negotiation Assessment'!#REF!</f>
        <v>#REF!</v>
      </c>
      <c r="R10" s="10"/>
      <c r="S10"/>
      <c r="T10"/>
      <c r="U10"/>
      <c r="V10"/>
      <c r="W10"/>
      <c r="X10" s="6"/>
      <c r="Y10" s="6"/>
      <c r="AA10" s="15"/>
      <c r="AC10" s="6"/>
      <c r="AD10" s="6"/>
      <c r="AE10" s="6"/>
    </row>
    <row r="11" spans="2:33" s="5" customFormat="1" ht="15" customHeight="1" x14ac:dyDescent="0.35">
      <c r="B11" s="11"/>
      <c r="C11" s="11"/>
      <c r="D11" s="382"/>
      <c r="E11" s="167" t="str">
        <f>'Tab 1 Negotiation Assessment'!H4</f>
        <v>Timing</v>
      </c>
      <c r="F11" s="263">
        <f t="shared" si="0"/>
        <v>1</v>
      </c>
      <c r="G11" s="222">
        <f>IF(I11="Good",1, IF(I11="Neutral",2, IF(I11="Poor",3,"")))</f>
        <v>1</v>
      </c>
      <c r="H11" s="158"/>
      <c r="I11" s="170" t="str">
        <f>'Tab 1 Negotiation Assessment'!H13</f>
        <v>Good</v>
      </c>
      <c r="J11" s="158"/>
      <c r="K11" s="383"/>
      <c r="L11" s="158" t="str">
        <f>'Tab 1 Negotiation Assessment'!AM4</f>
        <v xml:space="preserve"> EV Gross Profit Target $</v>
      </c>
      <c r="M11" s="191">
        <f>'Tab 1 Negotiation Assessment'!AM13</f>
        <v>48135</v>
      </c>
      <c r="N11" s="66"/>
      <c r="O11" s="224"/>
      <c r="P11" s="224"/>
      <c r="Q11" s="224"/>
      <c r="R11" s="10"/>
      <c r="S11"/>
      <c r="T11"/>
      <c r="U11"/>
      <c r="V11"/>
      <c r="W11"/>
      <c r="X11" s="6"/>
      <c r="Y11" s="6"/>
      <c r="AA11" s="15"/>
      <c r="AC11" s="6"/>
      <c r="AD11" s="6"/>
      <c r="AE11" s="6"/>
    </row>
    <row r="12" spans="2:33" s="5" customFormat="1" ht="20.25" customHeight="1" thickBot="1" x14ac:dyDescent="0.4">
      <c r="B12" s="11"/>
      <c r="C12" s="11"/>
      <c r="D12" s="382"/>
      <c r="E12" s="167" t="str">
        <f>'Tab 1 Negotiation Assessment'!I4</f>
        <v>Incumbent</v>
      </c>
      <c r="F12" s="263">
        <f t="shared" si="0"/>
        <v>2</v>
      </c>
      <c r="G12" s="222">
        <f>IF(I12="Yes",1, IF(I12="Neutral",2, IF(I12="Competitor",3,"")))</f>
        <v>2</v>
      </c>
      <c r="H12" s="158"/>
      <c r="I12" s="170" t="str">
        <f>'Tab 1 Negotiation Assessment'!I13</f>
        <v>Neutral</v>
      </c>
      <c r="J12" s="168"/>
      <c r="K12" s="384"/>
      <c r="L12" s="158" t="str">
        <f>'Tab 1 Negotiation Assessment'!AN4</f>
        <v xml:space="preserve"> EV Net Profit Target %</v>
      </c>
      <c r="M12" s="226">
        <f>'Tab 1 Negotiation Assessment'!AN13</f>
        <v>0.18289252525252528</v>
      </c>
      <c r="N12" s="66"/>
      <c r="O12" s="227" t="e">
        <f>'Tab 1 Negotiation Assessment'!#REF!</f>
        <v>#REF!</v>
      </c>
      <c r="P12" s="227" t="e">
        <f>'Tab 1 Negotiation Assessment'!#REF!</f>
        <v>#REF!</v>
      </c>
      <c r="Q12" s="227" t="e">
        <f>'Tab 1 Negotiation Assessment'!#REF!</f>
        <v>#REF!</v>
      </c>
      <c r="R12" s="10"/>
      <c r="S12"/>
      <c r="T12"/>
      <c r="U12"/>
      <c r="V12"/>
      <c r="W12"/>
      <c r="X12" s="6"/>
      <c r="Y12" s="6"/>
      <c r="AA12" s="15"/>
      <c r="AC12" s="6"/>
      <c r="AD12" s="6"/>
      <c r="AE12" s="6"/>
    </row>
    <row r="13" spans="2:33" s="5" customFormat="1" ht="15" customHeight="1" x14ac:dyDescent="0.35">
      <c r="B13" s="11"/>
      <c r="C13" s="11"/>
      <c r="D13" s="382" t="s">
        <v>102</v>
      </c>
      <c r="E13" s="167" t="str">
        <f>'Tab 1 Negotiation Assessment'!J4</f>
        <v>Customer's Preferred Relationship</v>
      </c>
      <c r="F13" s="263">
        <f t="shared" si="0"/>
        <v>2</v>
      </c>
      <c r="G13" s="222">
        <f>IF(I13="Enterprise",1, IF(I13="Consultative",2, IF(I13="Transactional",3,"")))</f>
        <v>2</v>
      </c>
      <c r="H13" s="158"/>
      <c r="I13" s="170" t="str">
        <f>'Tab 1 Negotiation Assessment'!J13</f>
        <v>Consultative</v>
      </c>
      <c r="J13" s="168"/>
      <c r="K13" s="393" t="s">
        <v>155</v>
      </c>
      <c r="L13" s="158" t="str">
        <f>'Tab 1 Negotiation Assessment'!AO4</f>
        <v xml:space="preserve"> Type of Tender</v>
      </c>
      <c r="M13" s="225">
        <f>'Tab 1 Negotiation Assessment'!AO13</f>
        <v>3</v>
      </c>
      <c r="N13" s="67"/>
      <c r="O13" s="391" t="s">
        <v>148</v>
      </c>
      <c r="P13" s="391"/>
      <c r="Q13" s="391"/>
      <c r="R13" s="10"/>
      <c r="S13"/>
      <c r="T13"/>
      <c r="U13"/>
      <c r="V13"/>
      <c r="W13"/>
      <c r="X13" s="6"/>
      <c r="Y13" s="6"/>
      <c r="AA13" s="15"/>
      <c r="AC13" s="6"/>
      <c r="AD13" s="6"/>
      <c r="AE13" s="6"/>
    </row>
    <row r="14" spans="2:33" s="5" customFormat="1" ht="15" customHeight="1" x14ac:dyDescent="0.35">
      <c r="B14" s="11"/>
      <c r="C14" s="11"/>
      <c r="D14" s="382"/>
      <c r="E14" s="167" t="str">
        <f>'Tab 1 Negotiation Assessment'!K4</f>
        <v>Can We Compete</v>
      </c>
      <c r="F14" s="263">
        <f t="shared" si="0"/>
        <v>1</v>
      </c>
      <c r="G14" s="222">
        <f>IF(I14="Strong",1, IF(I14="Neutral",2, IF(I14="Weak",3,"")))</f>
        <v>1</v>
      </c>
      <c r="H14" s="158"/>
      <c r="I14" s="170" t="str">
        <f>'Tab 1 Negotiation Assessment'!K13</f>
        <v>Strong</v>
      </c>
      <c r="J14" s="168"/>
      <c r="K14" s="393"/>
      <c r="L14" s="158" t="str">
        <f>'Tab 1 Negotiation Assessment'!AP4</f>
        <v>Strategy Description</v>
      </c>
      <c r="M14" s="225" t="str">
        <f>'Tab 1 Negotiation Assessment'!AP13</f>
        <v>Flanking</v>
      </c>
      <c r="N14" s="67"/>
      <c r="O14" s="391"/>
      <c r="P14" s="391"/>
      <c r="Q14" s="391"/>
      <c r="R14" s="10"/>
      <c r="S14"/>
      <c r="T14"/>
      <c r="U14"/>
      <c r="V14"/>
      <c r="W14"/>
      <c r="X14" s="6"/>
      <c r="Y14" s="6"/>
      <c r="AA14" s="15"/>
      <c r="AC14" s="6"/>
      <c r="AD14" s="6"/>
      <c r="AE14" s="6"/>
    </row>
    <row r="15" spans="2:33" s="5" customFormat="1" ht="15" customHeight="1" x14ac:dyDescent="0.35">
      <c r="B15" s="11"/>
      <c r="C15" s="11"/>
      <c r="D15" s="382"/>
      <c r="E15" s="167" t="str">
        <f>'Tab 1 Negotiation Assessment'!L4</f>
        <v>Can We Win</v>
      </c>
      <c r="F15" s="263">
        <f t="shared" si="0"/>
        <v>1</v>
      </c>
      <c r="G15" s="222">
        <f>IF(I15="Strong",1, IF(I15="Neutral",2, IF(I15="Weak",3,"")))</f>
        <v>1</v>
      </c>
      <c r="H15" s="158"/>
      <c r="I15" s="170" t="str">
        <f>'Tab 1 Negotiation Assessment'!L13</f>
        <v>Strong</v>
      </c>
      <c r="J15" s="168"/>
      <c r="K15" s="393"/>
      <c r="L15" s="158" t="str">
        <f>'Tab 1 Negotiation Assessment'!AQ4</f>
        <v>Negotiation Position</v>
      </c>
      <c r="M15" s="225" t="str">
        <f>'Tab 1 Negotiation Assessment'!AQ13</f>
        <v>Strong</v>
      </c>
      <c r="N15" s="67"/>
      <c r="O15" s="391"/>
      <c r="P15" s="391"/>
      <c r="Q15" s="391"/>
      <c r="R15" s="10"/>
      <c r="S15"/>
      <c r="T15"/>
      <c r="U15"/>
      <c r="V15"/>
      <c r="W15"/>
      <c r="X15" s="6"/>
      <c r="Y15" s="6"/>
      <c r="AA15" s="15"/>
      <c r="AC15" s="6"/>
      <c r="AD15" s="6"/>
      <c r="AE15" s="6"/>
    </row>
    <row r="16" spans="2:33" s="5" customFormat="1" ht="15" customHeight="1" x14ac:dyDescent="0.35">
      <c r="B16" s="11"/>
      <c r="C16" s="11"/>
      <c r="D16" s="382"/>
      <c r="E16" s="167" t="str">
        <f>'Tab 1 Negotiation Assessment'!M4</f>
        <v>Is It Worth Winning</v>
      </c>
      <c r="F16" s="263">
        <f t="shared" si="0"/>
        <v>2</v>
      </c>
      <c r="G16" s="222">
        <f>IF(I16="Above",1, IF(I16="At Target",2, IF(I16="Below",3,"")))</f>
        <v>2</v>
      </c>
      <c r="H16" s="158"/>
      <c r="I16" s="158" t="str">
        <f>'Tab 1 Negotiation Assessment'!M13</f>
        <v>At Target</v>
      </c>
      <c r="J16" s="168"/>
      <c r="K16" s="383" t="s">
        <v>5</v>
      </c>
      <c r="L16" s="395" t="s">
        <v>113</v>
      </c>
      <c r="M16" s="228" t="s">
        <v>73</v>
      </c>
      <c r="N16" s="229" t="str">
        <f>'Tab 1 Negotiation Assessment'!AR13</f>
        <v>n</v>
      </c>
      <c r="O16" s="391"/>
      <c r="P16" s="391"/>
      <c r="Q16" s="391"/>
      <c r="R16" s="10"/>
      <c r="S16"/>
      <c r="T16"/>
      <c r="U16"/>
      <c r="V16"/>
      <c r="W16"/>
      <c r="X16" s="6"/>
      <c r="Y16" s="6"/>
      <c r="AA16" s="15"/>
      <c r="AC16" s="6"/>
      <c r="AD16" s="6"/>
      <c r="AE16" s="6"/>
    </row>
    <row r="17" spans="2:33" s="5" customFormat="1" ht="15" customHeight="1" x14ac:dyDescent="0.35">
      <c r="B17" s="11"/>
      <c r="C17" s="11"/>
      <c r="D17" s="243"/>
      <c r="E17" s="167" t="str">
        <f>'Tab 1 Negotiation Assessment'!N4</f>
        <v>Strategic</v>
      </c>
      <c r="F17" s="263">
        <f t="shared" si="0"/>
        <v>3</v>
      </c>
      <c r="G17" s="222">
        <f>IF(I17="Yes",1, IF(I17="Neutral",2, IF(I17="Competitor",3,"")))</f>
        <v>3</v>
      </c>
      <c r="H17" s="158"/>
      <c r="I17" s="158" t="str">
        <f>'Tab 1 Negotiation Assessment'!N13</f>
        <v>Competitor</v>
      </c>
      <c r="J17" s="168"/>
      <c r="K17" s="383"/>
      <c r="L17" s="395"/>
      <c r="M17" s="228" t="s">
        <v>71</v>
      </c>
      <c r="N17" s="229">
        <f>'Tab 1 Negotiation Assessment'!AS13</f>
        <v>0</v>
      </c>
      <c r="O17" s="391"/>
      <c r="P17" s="391"/>
      <c r="Q17" s="391"/>
      <c r="R17" s="10"/>
      <c r="S17"/>
      <c r="T17"/>
      <c r="U17"/>
      <c r="V17"/>
      <c r="W17"/>
      <c r="X17" s="6"/>
      <c r="Y17" s="6"/>
      <c r="AA17" s="15"/>
      <c r="AC17" s="6"/>
      <c r="AD17" s="6"/>
      <c r="AE17" s="6"/>
    </row>
    <row r="18" spans="2:33" s="5" customFormat="1" ht="15" customHeight="1" x14ac:dyDescent="0.35">
      <c r="B18" s="11"/>
      <c r="C18" s="11"/>
      <c r="D18" s="382" t="s">
        <v>152</v>
      </c>
      <c r="E18" s="167" t="str">
        <f>'Tab 1 Negotiation Assessment'!O4</f>
        <v>Volume of Work Under Stated</v>
      </c>
      <c r="F18" s="263">
        <f t="shared" si="0"/>
        <v>1</v>
      </c>
      <c r="G18" s="222">
        <f>IF(I18="&gt;10%",1, IF(I18="&lt;=10%",2, IF(I18="Accurate",3,"")))</f>
        <v>1</v>
      </c>
      <c r="H18" s="158"/>
      <c r="I18" s="170" t="str">
        <f>'Tab 1 Negotiation Assessment'!O13</f>
        <v>&gt;10%</v>
      </c>
      <c r="J18" s="168"/>
      <c r="K18" s="383"/>
      <c r="L18" s="395"/>
      <c r="M18" s="167" t="s">
        <v>67</v>
      </c>
      <c r="N18" s="229" t="str">
        <f>'Tab 1 Negotiation Assessment'!AT13</f>
        <v>n</v>
      </c>
      <c r="O18" s="391"/>
      <c r="P18" s="391"/>
      <c r="Q18" s="391"/>
      <c r="R18" s="10"/>
      <c r="S18"/>
      <c r="T18"/>
      <c r="U18"/>
      <c r="V18"/>
      <c r="W18"/>
      <c r="X18" s="6"/>
      <c r="Y18" s="6"/>
      <c r="AA18" s="15"/>
      <c r="AC18" s="6"/>
      <c r="AD18" s="6"/>
      <c r="AE18" s="6"/>
    </row>
    <row r="19" spans="2:33" s="5" customFormat="1" ht="15" customHeight="1" x14ac:dyDescent="0.35">
      <c r="B19" s="11"/>
      <c r="C19" s="11"/>
      <c r="D19" s="382"/>
      <c r="E19" s="167" t="str">
        <f>'Tab 1 Negotiation Assessment'!P4</f>
        <v>Volume of Work  Over Stated</v>
      </c>
      <c r="F19" s="263">
        <f t="shared" si="0"/>
        <v>1</v>
      </c>
      <c r="G19" s="222">
        <f>IF(I19="Accurate",1, IF(I19="&lt;=10%",2, IF(I19="&gt;10%",3,"")))</f>
        <v>1</v>
      </c>
      <c r="H19" s="158"/>
      <c r="I19" s="165" t="str">
        <f>'Tab 1 Negotiation Assessment'!P13</f>
        <v>Accurate</v>
      </c>
      <c r="J19" s="168"/>
      <c r="K19" s="383"/>
      <c r="L19" s="395"/>
      <c r="M19" s="167" t="s">
        <v>68</v>
      </c>
      <c r="N19" s="229">
        <f>'Tab 1 Negotiation Assessment'!AU13</f>
        <v>0</v>
      </c>
      <c r="O19" s="391"/>
      <c r="P19" s="391"/>
      <c r="Q19" s="391"/>
      <c r="R19" s="10"/>
      <c r="S19"/>
      <c r="T19"/>
      <c r="U19"/>
      <c r="V19"/>
      <c r="W19"/>
      <c r="X19" s="6"/>
      <c r="Y19" s="6"/>
      <c r="AA19" s="15"/>
      <c r="AC19" s="6"/>
      <c r="AD19" s="6"/>
      <c r="AE19" s="6"/>
    </row>
    <row r="20" spans="2:33" s="5" customFormat="1" ht="15" customHeight="1" x14ac:dyDescent="0.35">
      <c r="B20" s="11"/>
      <c r="C20" s="11"/>
      <c r="D20" s="382"/>
      <c r="E20" s="167" t="str">
        <f>'Tab 1 Negotiation Assessment'!Q4</f>
        <v>Services Extraneous</v>
      </c>
      <c r="F20" s="263">
        <f t="shared" si="0"/>
        <v>3</v>
      </c>
      <c r="G20" s="222">
        <f>IF(I20="&gt;10%",1, IF(I20="&lt;=10%",2, IF(I20="None",3,"")))</f>
        <v>3</v>
      </c>
      <c r="H20" s="158"/>
      <c r="I20" s="170" t="str">
        <f>'Tab 1 Negotiation Assessment'!Q13</f>
        <v>None</v>
      </c>
      <c r="J20" s="168"/>
      <c r="K20" s="383"/>
      <c r="L20" s="395"/>
      <c r="M20" s="167" t="s">
        <v>69</v>
      </c>
      <c r="N20" s="229">
        <f>'Tab 1 Negotiation Assessment'!AV13</f>
        <v>0</v>
      </c>
      <c r="O20" s="391"/>
      <c r="P20" s="391"/>
      <c r="Q20" s="391"/>
      <c r="R20" s="10"/>
      <c r="S20"/>
      <c r="T20"/>
      <c r="U20"/>
      <c r="V20"/>
      <c r="W20"/>
      <c r="X20" s="6"/>
      <c r="Y20" s="6"/>
      <c r="AA20" s="15"/>
      <c r="AC20" s="6"/>
      <c r="AD20" s="6"/>
      <c r="AE20" s="6"/>
    </row>
    <row r="21" spans="2:33" s="5" customFormat="1" ht="15" customHeight="1" x14ac:dyDescent="0.35">
      <c r="B21" s="11"/>
      <c r="C21" s="11"/>
      <c r="D21" s="382"/>
      <c r="E21" s="167" t="str">
        <f>'Tab 1 Negotiation Assessment'!R4</f>
        <v>Services Omitted</v>
      </c>
      <c r="F21" s="263">
        <f t="shared" si="0"/>
        <v>1</v>
      </c>
      <c r="G21" s="222">
        <f>IF(I21="&gt;10%",1, IF(I21="&lt;=10%",2, IF(I21="None",3,"")))</f>
        <v>1</v>
      </c>
      <c r="H21" s="158"/>
      <c r="I21" s="170" t="str">
        <f>'Tab 1 Negotiation Assessment'!R13</f>
        <v>&gt;10%</v>
      </c>
      <c r="J21" s="168"/>
      <c r="K21" s="383"/>
      <c r="L21" s="165"/>
      <c r="M21" s="167"/>
      <c r="N21" s="229"/>
      <c r="O21" s="168"/>
      <c r="P21" s="10"/>
      <c r="Q21" s="10"/>
      <c r="R21" s="10"/>
      <c r="S21"/>
      <c r="T21"/>
      <c r="U21"/>
      <c r="V21"/>
      <c r="W21"/>
      <c r="X21" s="6"/>
      <c r="Y21" s="6"/>
      <c r="AA21" s="15"/>
      <c r="AC21" s="6"/>
      <c r="AD21" s="6"/>
      <c r="AE21" s="6"/>
    </row>
    <row r="22" spans="2:33" s="5" customFormat="1" ht="15" customHeight="1" x14ac:dyDescent="0.35">
      <c r="B22" s="11"/>
      <c r="C22" s="11"/>
      <c r="D22" s="382"/>
      <c r="E22" s="167" t="str">
        <f>'Tab 1 Negotiation Assessment'!S4</f>
        <v>Services Implied</v>
      </c>
      <c r="F22" s="263">
        <f t="shared" si="0"/>
        <v>1</v>
      </c>
      <c r="G22" s="222">
        <f>IF(I22="&gt;10%",1, IF(I22="&lt;=10%",2, IF(I22="None",3,"")))</f>
        <v>1</v>
      </c>
      <c r="H22" s="158"/>
      <c r="I22" s="170" t="str">
        <f>'Tab 1 Negotiation Assessment'!S13</f>
        <v>&gt;10%</v>
      </c>
      <c r="J22" s="168"/>
      <c r="K22" s="383"/>
      <c r="L22" s="396" t="str">
        <f>'Tab 1 Negotiation Assessment'!AW4</f>
        <v>Relationship Strategies</v>
      </c>
      <c r="M22" s="167" t="s">
        <v>17</v>
      </c>
      <c r="N22" s="229" t="str">
        <f>'Tab 1 Negotiation Assessment'!AX13</f>
        <v>n</v>
      </c>
      <c r="O22" s="391" t="s">
        <v>149</v>
      </c>
      <c r="P22" s="392"/>
      <c r="Q22" s="392"/>
      <c r="R22" s="10"/>
      <c r="S22"/>
      <c r="T22"/>
      <c r="U22"/>
      <c r="V22"/>
      <c r="W22"/>
      <c r="X22" s="6"/>
      <c r="Y22" s="6"/>
      <c r="AA22" s="15"/>
      <c r="AC22" s="6"/>
      <c r="AD22" s="6"/>
      <c r="AE22" s="6"/>
    </row>
    <row r="23" spans="2:33" s="5" customFormat="1" ht="15" customHeight="1" x14ac:dyDescent="0.35">
      <c r="B23" s="11"/>
      <c r="C23" s="11"/>
      <c r="D23" s="382"/>
      <c r="E23" s="167" t="str">
        <f>'Tab 1 Negotiation Assessment'!T4</f>
        <v>Award</v>
      </c>
      <c r="F23" s="263">
        <f t="shared" si="0"/>
        <v>1</v>
      </c>
      <c r="G23" s="222">
        <f>IF(I23="Single",1, IF(I23="Split",2, IF(I23="Call Off",3,"")))</f>
        <v>1</v>
      </c>
      <c r="H23" s="158"/>
      <c r="I23" s="170" t="str">
        <f>'Tab 1 Negotiation Assessment'!T13</f>
        <v>Single</v>
      </c>
      <c r="J23" s="168"/>
      <c r="K23" s="383"/>
      <c r="L23" s="396"/>
      <c r="M23" s="167" t="s">
        <v>18</v>
      </c>
      <c r="N23" s="229" t="str">
        <f>'Tab 1 Negotiation Assessment'!AY13</f>
        <v>n</v>
      </c>
      <c r="O23" s="392"/>
      <c r="P23" s="392"/>
      <c r="Q23" s="392"/>
      <c r="R23" s="10"/>
      <c r="S23"/>
      <c r="T23"/>
      <c r="U23"/>
      <c r="V23"/>
      <c r="W23"/>
      <c r="X23" s="6"/>
      <c r="Y23" s="6"/>
      <c r="AA23" s="15"/>
      <c r="AC23" s="6"/>
      <c r="AD23" s="6"/>
      <c r="AE23" s="6"/>
    </row>
    <row r="24" spans="2:33" s="5" customFormat="1" ht="15" customHeight="1" x14ac:dyDescent="0.35">
      <c r="B24" s="11"/>
      <c r="C24" s="11"/>
      <c r="D24" s="382"/>
      <c r="E24" s="167" t="str">
        <f>'Tab 1 Negotiation Assessment'!U4</f>
        <v>Specification Under</v>
      </c>
      <c r="F24" s="263">
        <f t="shared" si="0"/>
        <v>1</v>
      </c>
      <c r="G24" s="222">
        <f>IF(I24="&gt;10%",1, IF(I24="&lt;=10%",2, IF(I24="None",3,"")))</f>
        <v>1</v>
      </c>
      <c r="H24" s="158"/>
      <c r="I24" s="170" t="str">
        <f>'Tab 1 Negotiation Assessment'!U13</f>
        <v>&gt;10%</v>
      </c>
      <c r="J24" s="168"/>
      <c r="K24" s="383"/>
      <c r="L24" s="396"/>
      <c r="M24" s="167" t="s">
        <v>19</v>
      </c>
      <c r="N24" s="229">
        <f>'Tab 1 Negotiation Assessment'!AZ13</f>
        <v>0</v>
      </c>
      <c r="O24" s="392"/>
      <c r="P24" s="392"/>
      <c r="Q24" s="392"/>
      <c r="R24" s="10"/>
      <c r="S24"/>
      <c r="T24"/>
      <c r="U24"/>
      <c r="V24"/>
      <c r="W24"/>
      <c r="X24" s="6"/>
      <c r="Y24" s="6"/>
      <c r="AA24" s="15"/>
      <c r="AC24" s="6"/>
      <c r="AD24" s="6"/>
      <c r="AE24" s="6"/>
    </row>
    <row r="25" spans="2:33" s="5" customFormat="1" ht="15" customHeight="1" x14ac:dyDescent="0.35">
      <c r="B25" s="11"/>
      <c r="C25" s="11"/>
      <c r="D25" s="382"/>
      <c r="E25" s="167" t="str">
        <f>'Tab 1 Negotiation Assessment'!V4</f>
        <v>Specification Over</v>
      </c>
      <c r="F25" s="263">
        <f t="shared" si="0"/>
        <v>2</v>
      </c>
      <c r="G25" s="222">
        <f>IF(I25="Accurate",1, IF(I25="&lt;=10%",2, IF(I25="&gt;10%",3,"")))</f>
        <v>2</v>
      </c>
      <c r="H25" s="158"/>
      <c r="I25" s="170" t="str">
        <f>'Tab 1 Negotiation Assessment'!V13</f>
        <v>&lt;=10%</v>
      </c>
      <c r="J25" s="168"/>
      <c r="K25" s="383"/>
      <c r="L25" s="396" t="str">
        <f>'Tab 1 Negotiation Assessment'!BA4</f>
        <v>Other</v>
      </c>
      <c r="M25" s="167" t="s">
        <v>89</v>
      </c>
      <c r="N25" s="229">
        <f>'Tab 1 Negotiation Assessment'!BA13</f>
        <v>0</v>
      </c>
      <c r="O25" s="392"/>
      <c r="P25" s="392"/>
      <c r="Q25" s="392"/>
      <c r="R25" s="10"/>
      <c r="S25"/>
      <c r="T25"/>
      <c r="U25"/>
      <c r="V25"/>
      <c r="W25"/>
      <c r="X25" s="6"/>
      <c r="Y25" s="6"/>
      <c r="AA25" s="15"/>
      <c r="AC25" s="6"/>
      <c r="AD25" s="6"/>
      <c r="AE25" s="6"/>
    </row>
    <row r="26" spans="2:33" s="5" customFormat="1" ht="15" customHeight="1" x14ac:dyDescent="0.35">
      <c r="B26" s="11"/>
      <c r="C26" s="11"/>
      <c r="D26" s="382"/>
      <c r="E26" s="167" t="str">
        <f>'Tab 1 Negotiation Assessment'!W4</f>
        <v>Contract Risks</v>
      </c>
      <c r="F26" s="263">
        <f t="shared" si="0"/>
        <v>3</v>
      </c>
      <c r="G26" s="222">
        <f>IF(I26="Compliant",1, IF(I26="Minor",2, IF(I26="Non-Compliant",3,"")))</f>
        <v>3</v>
      </c>
      <c r="H26" s="158"/>
      <c r="I26" s="170" t="str">
        <f>'Tab 1 Negotiation Assessment'!W13</f>
        <v>Non-compliant</v>
      </c>
      <c r="J26" s="168"/>
      <c r="K26" s="383"/>
      <c r="L26" s="396"/>
      <c r="M26" s="167" t="s">
        <v>76</v>
      </c>
      <c r="N26" s="229">
        <f>'Tab 1 Negotiation Assessment'!BB13</f>
        <v>0</v>
      </c>
      <c r="O26" s="392"/>
      <c r="P26" s="392"/>
      <c r="Q26" s="392"/>
      <c r="R26" s="10"/>
      <c r="S26"/>
      <c r="T26"/>
      <c r="U26"/>
      <c r="V26"/>
      <c r="W26"/>
      <c r="X26" s="6"/>
      <c r="Y26" s="6"/>
      <c r="AA26" s="15"/>
      <c r="AC26" s="6"/>
      <c r="AD26" s="6"/>
      <c r="AE26" s="6"/>
    </row>
    <row r="27" spans="2:33" s="5" customFormat="1" ht="15" customHeight="1" x14ac:dyDescent="0.35">
      <c r="B27" s="11"/>
      <c r="C27" s="11"/>
      <c r="D27" s="382"/>
      <c r="E27" s="167" t="str">
        <f>'Tab 1 Negotiation Assessment'!X4</f>
        <v>Business
 Risks</v>
      </c>
      <c r="F27" s="263">
        <f t="shared" si="0"/>
        <v>1</v>
      </c>
      <c r="G27" s="222">
        <f>IF(I27="Low",1, IF(I27="Medium",2, IF(I27="High",3,"")))</f>
        <v>1</v>
      </c>
      <c r="H27" s="158"/>
      <c r="I27" s="170" t="str">
        <f>'Tab 1 Negotiation Assessment'!X13</f>
        <v>Low</v>
      </c>
      <c r="J27" s="168"/>
      <c r="K27" s="383"/>
      <c r="L27" s="396"/>
      <c r="M27" s="167" t="s">
        <v>115</v>
      </c>
      <c r="N27" s="229">
        <f>'Tab 1 Negotiation Assessment'!BC13</f>
        <v>0</v>
      </c>
      <c r="O27" s="392"/>
      <c r="P27" s="392"/>
      <c r="Q27" s="392"/>
      <c r="R27" s="10"/>
      <c r="S27"/>
      <c r="T27"/>
      <c r="U27"/>
      <c r="V27"/>
      <c r="W27"/>
      <c r="X27" s="6"/>
      <c r="Y27" s="6"/>
      <c r="AA27" s="15"/>
      <c r="AC27" s="6"/>
      <c r="AD27" s="6"/>
      <c r="AE27" s="6"/>
    </row>
    <row r="28" spans="2:33" s="5" customFormat="1" ht="15" customHeight="1" x14ac:dyDescent="0.35">
      <c r="B28" s="11"/>
      <c r="C28" s="11"/>
      <c r="D28" s="389" t="s">
        <v>123</v>
      </c>
      <c r="E28" s="167" t="str">
        <f>'Tab 1 Negotiation Assessment'!Y4</f>
        <v>Lead Negotiator</v>
      </c>
      <c r="F28" s="263">
        <f t="shared" si="0"/>
        <v>3</v>
      </c>
      <c r="G28" s="262">
        <f>IF(I28="Approver",1, IF(I28="Decision Maker",2, IF(I28="User/Evaluator",3,"")))</f>
        <v>3</v>
      </c>
      <c r="H28" s="26"/>
      <c r="I28" s="270" t="str">
        <f>'Tab 1 Negotiation Assessment'!Y13</f>
        <v>User/Evaluator</v>
      </c>
      <c r="J28" s="237"/>
      <c r="K28" s="383"/>
      <c r="L28" s="396"/>
      <c r="M28" s="167" t="s">
        <v>20</v>
      </c>
      <c r="N28" s="229">
        <f>'Tab 1 Negotiation Assessment'!BD13</f>
        <v>0</v>
      </c>
      <c r="O28" s="392"/>
      <c r="P28" s="392"/>
      <c r="Q28" s="392"/>
      <c r="R28" s="10"/>
      <c r="S28"/>
      <c r="T28"/>
      <c r="U28"/>
      <c r="V28"/>
      <c r="W28"/>
      <c r="X28" s="6"/>
      <c r="Y28" s="6"/>
      <c r="AA28" s="15"/>
      <c r="AC28" s="6"/>
      <c r="AD28" s="6"/>
      <c r="AE28" s="6"/>
    </row>
    <row r="29" spans="2:33" s="5" customFormat="1" ht="15" customHeight="1" thickBot="1" x14ac:dyDescent="0.4">
      <c r="B29" s="11"/>
      <c r="C29" s="11"/>
      <c r="D29" s="389"/>
      <c r="E29" s="167" t="str">
        <f>'Tab 1 Negotiation Assessment'!Z4</f>
        <v>Lead Negotiator Alignment</v>
      </c>
      <c r="F29" s="263">
        <f t="shared" si="0"/>
        <v>1</v>
      </c>
      <c r="G29" s="262">
        <f>IF(I29="Supporter/Mentor",1, IF(I29="Neutral",2, IF(I29="Non Supporter",3,"")))</f>
        <v>1</v>
      </c>
      <c r="H29" s="26"/>
      <c r="I29" s="270" t="str">
        <f>'Tab 1 Negotiation Assessment'!Z13</f>
        <v>Supporter/Mentor</v>
      </c>
      <c r="J29" s="237"/>
      <c r="K29" s="394"/>
      <c r="L29" s="396"/>
      <c r="M29" s="167" t="s">
        <v>21</v>
      </c>
      <c r="N29" s="230">
        <f>'Tab 1 Negotiation Assessment'!BE13</f>
        <v>0</v>
      </c>
      <c r="O29" s="392"/>
      <c r="P29" s="392"/>
      <c r="Q29" s="392"/>
      <c r="R29" s="10"/>
      <c r="S29"/>
      <c r="T29"/>
      <c r="U29"/>
      <c r="V29"/>
      <c r="W29"/>
      <c r="X29" s="6"/>
      <c r="Y29" s="6"/>
      <c r="AA29" s="15"/>
      <c r="AC29" s="6"/>
      <c r="AD29" s="6"/>
      <c r="AE29" s="6"/>
    </row>
    <row r="30" spans="2:33" s="5" customFormat="1" ht="15" customHeight="1" x14ac:dyDescent="0.35">
      <c r="B30" s="11"/>
      <c r="C30" s="11"/>
      <c r="D30" s="389"/>
      <c r="E30" s="167" t="str">
        <f>'Tab 1 Negotiation Assessment'!AA4</f>
        <v>Lead Negotiator Influence</v>
      </c>
      <c r="F30" s="263">
        <f t="shared" si="0"/>
        <v>1</v>
      </c>
      <c r="G30" s="262">
        <f>IF(I30="High",1, IF(I30="Medium",2, IF(I30="Low",3,"")))</f>
        <v>1</v>
      </c>
      <c r="H30" s="26"/>
      <c r="I30" s="270" t="str">
        <f>'Tab 1 Negotiation Assessment'!AA13</f>
        <v>High</v>
      </c>
      <c r="J30" s="250"/>
      <c r="K30" s="236" t="s">
        <v>150</v>
      </c>
      <c r="L30" s="252"/>
      <c r="M30" s="167"/>
      <c r="N30" s="167"/>
      <c r="O30" s="251"/>
      <c r="P30" s="251"/>
      <c r="Q30" s="251"/>
      <c r="R30" s="250"/>
      <c r="S30"/>
      <c r="T30"/>
      <c r="U30"/>
      <c r="V30"/>
      <c r="W30"/>
      <c r="X30" s="6"/>
      <c r="Y30" s="6"/>
      <c r="AA30" s="15"/>
      <c r="AC30" s="6"/>
      <c r="AD30" s="6"/>
      <c r="AE30" s="6"/>
    </row>
    <row r="31" spans="2:33" s="5" customFormat="1" ht="15" customHeight="1" x14ac:dyDescent="0.35">
      <c r="B31" s="11"/>
      <c r="C31" s="11"/>
      <c r="D31" s="389"/>
      <c r="E31" s="167" t="str">
        <f>'Tab 1 Negotiation Assessment'!AB4</f>
        <v>BATNA Customer</v>
      </c>
      <c r="F31" s="263">
        <f t="shared" si="0"/>
        <v>2</v>
      </c>
      <c r="G31" s="262">
        <f>IF(I31="Worst",1, IF(I31="Same",2, IF(I31="Better",3,"")))</f>
        <v>2</v>
      </c>
      <c r="H31" s="26"/>
      <c r="I31" s="270" t="str">
        <f>'Tab 1 Negotiation Assessment'!AB13</f>
        <v>Same</v>
      </c>
      <c r="J31" s="237"/>
      <c r="L31"/>
      <c r="M31"/>
      <c r="N31"/>
      <c r="O31"/>
      <c r="P31"/>
      <c r="Q31"/>
      <c r="R31"/>
      <c r="S31"/>
      <c r="T31"/>
      <c r="U31"/>
      <c r="V31"/>
      <c r="W31"/>
      <c r="X31" s="6"/>
      <c r="Y31" s="6"/>
      <c r="AA31" s="15"/>
      <c r="AC31" s="6"/>
      <c r="AD31" s="6"/>
      <c r="AE31" s="6"/>
      <c r="AG31" s="15">
        <v>0.2</v>
      </c>
    </row>
    <row r="32" spans="2:33" s="5" customFormat="1" ht="15" customHeight="1" x14ac:dyDescent="0.35">
      <c r="B32" s="11"/>
      <c r="C32" s="11"/>
      <c r="D32" s="389"/>
      <c r="E32" s="167" t="str">
        <f>'Tab 1 Negotiation Assessment'!AC4</f>
        <v>BATNA Your Company</v>
      </c>
      <c r="F32" s="263">
        <f t="shared" si="0"/>
        <v>1</v>
      </c>
      <c r="G32" s="262">
        <f>IF(I32="Better",1, IF(I32="Same",2, IF(I32="Worst",3,"")))</f>
        <v>1</v>
      </c>
      <c r="H32" s="26"/>
      <c r="I32" s="270" t="str">
        <f>'Tab 1 Negotiation Assessment'!AC13</f>
        <v>Better</v>
      </c>
      <c r="J32" s="237"/>
      <c r="K32"/>
      <c r="L32"/>
      <c r="M32"/>
      <c r="N32"/>
      <c r="O32"/>
      <c r="P32"/>
      <c r="Q32"/>
      <c r="R32"/>
      <c r="S32"/>
      <c r="T32"/>
      <c r="U32"/>
      <c r="V32"/>
      <c r="W32"/>
      <c r="X32" s="6"/>
      <c r="Y32" s="6"/>
      <c r="AA32" s="15"/>
      <c r="AC32" s="6"/>
      <c r="AD32" s="6"/>
      <c r="AE32" s="6"/>
    </row>
    <row r="33" spans="2:33" s="5" customFormat="1" ht="15" customHeight="1" x14ac:dyDescent="0.35">
      <c r="B33" s="11"/>
      <c r="C33" s="11"/>
      <c r="D33" s="389"/>
      <c r="E33" s="167" t="str">
        <f>'Tab 1 Negotiation Assessment'!AD4</f>
        <v xml:space="preserve"> Negotiation Price Issues </v>
      </c>
      <c r="F33" s="263">
        <v>1</v>
      </c>
      <c r="G33" s="262">
        <f>IF(I33="Strong Position",1, IF(I33="Weak Position",2, IF(I33="Non Negotiable",3,"")))</f>
        <v>1</v>
      </c>
      <c r="H33" s="26"/>
      <c r="I33" s="270" t="str">
        <f>'Tab 1 Negotiation Assessment'!AD13</f>
        <v>Strong Position</v>
      </c>
      <c r="J33" s="237"/>
      <c r="K33"/>
      <c r="L33"/>
      <c r="M33"/>
      <c r="N33"/>
      <c r="O33"/>
      <c r="P33"/>
      <c r="Q33"/>
      <c r="R33"/>
      <c r="S33"/>
      <c r="T33"/>
      <c r="U33"/>
      <c r="V33"/>
      <c r="W33"/>
      <c r="X33" s="6"/>
      <c r="Y33" s="6"/>
      <c r="AA33" s="15"/>
      <c r="AC33" s="6"/>
      <c r="AD33" s="6"/>
      <c r="AE33" s="6"/>
    </row>
    <row r="34" spans="2:33" s="5" customFormat="1" ht="15" customHeight="1" x14ac:dyDescent="0.35">
      <c r="B34" s="11"/>
      <c r="C34" s="11"/>
      <c r="D34" s="389"/>
      <c r="E34" s="167" t="str">
        <f>'Tab 1 Negotiation Assessment'!AE4</f>
        <v xml:space="preserve"> Negotiation Other Issues</v>
      </c>
      <c r="F34" s="263">
        <v>3</v>
      </c>
      <c r="G34" s="262">
        <f>IF(I34="Strong Position",1, IF(I34="Weak Position",2, IF(I34="Non Negotiable",3,"")))</f>
        <v>3</v>
      </c>
      <c r="H34" s="9"/>
      <c r="I34" s="270" t="str">
        <f>'Tab 1 Negotiation Assessment'!AE13</f>
        <v>Non Negotiable</v>
      </c>
      <c r="J34" s="237"/>
      <c r="K34"/>
      <c r="L34"/>
      <c r="M34"/>
      <c r="N34"/>
      <c r="O34"/>
      <c r="P34"/>
      <c r="Q34"/>
      <c r="R34"/>
      <c r="S34"/>
      <c r="T34"/>
      <c r="U34"/>
      <c r="V34"/>
      <c r="W34"/>
      <c r="X34" s="6"/>
      <c r="Y34" s="6"/>
      <c r="AA34" s="15"/>
      <c r="AC34" s="6"/>
      <c r="AD34" s="6"/>
      <c r="AE34" s="6"/>
    </row>
    <row r="35" spans="2:33" s="5" customFormat="1" ht="15" customHeight="1" x14ac:dyDescent="0.35">
      <c r="B35" s="11"/>
      <c r="C35" s="11"/>
      <c r="D35" s="388" t="s">
        <v>153</v>
      </c>
      <c r="E35" s="220" t="s">
        <v>145</v>
      </c>
      <c r="F35" s="231"/>
      <c r="G35" s="232">
        <f>COUNTIF(G5:G34,1)</f>
        <v>15</v>
      </c>
      <c r="K35"/>
      <c r="L35"/>
      <c r="M35"/>
      <c r="N35"/>
      <c r="O35"/>
      <c r="P35"/>
      <c r="Q35"/>
      <c r="R35"/>
      <c r="S35"/>
      <c r="T35"/>
      <c r="U35"/>
      <c r="V35"/>
      <c r="W35"/>
      <c r="X35" s="6"/>
      <c r="Y35" s="6"/>
      <c r="AA35" s="15"/>
      <c r="AC35" s="6"/>
      <c r="AD35" s="6"/>
      <c r="AE35" s="6"/>
    </row>
    <row r="36" spans="2:33" s="5" customFormat="1" ht="15" customHeight="1" x14ac:dyDescent="0.35">
      <c r="B36" s="11"/>
      <c r="C36" s="11"/>
      <c r="D36" s="388"/>
      <c r="E36" s="220" t="s">
        <v>146</v>
      </c>
      <c r="F36" s="168"/>
      <c r="G36" s="233">
        <f>COUNTIF(G5:G34,2)</f>
        <v>8</v>
      </c>
      <c r="K36"/>
      <c r="L36"/>
      <c r="M36"/>
      <c r="N36"/>
      <c r="O36"/>
      <c r="P36"/>
      <c r="Q36"/>
      <c r="R36"/>
      <c r="S36"/>
      <c r="T36"/>
      <c r="U36"/>
      <c r="V36"/>
      <c r="W36"/>
      <c r="X36" s="6"/>
      <c r="Y36" s="6"/>
      <c r="AA36" s="15"/>
      <c r="AC36" s="6"/>
      <c r="AD36" s="6"/>
      <c r="AE36" s="6"/>
    </row>
    <row r="37" spans="2:33" s="5" customFormat="1" ht="15" customHeight="1" x14ac:dyDescent="0.35">
      <c r="B37" s="11"/>
      <c r="C37" s="11"/>
      <c r="D37" s="388"/>
      <c r="E37" s="220" t="s">
        <v>147</v>
      </c>
      <c r="F37" s="157"/>
      <c r="G37" s="234">
        <f>COUNTIF(G5:G34,3)</f>
        <v>7</v>
      </c>
      <c r="H37" s="158"/>
      <c r="I37" s="158"/>
      <c r="J37" s="168"/>
      <c r="L37" s="9"/>
      <c r="M37" s="9"/>
      <c r="N37" s="9"/>
      <c r="O37" s="10"/>
      <c r="P37" s="10"/>
      <c r="Q37" s="10"/>
      <c r="R37" s="10"/>
      <c r="S37"/>
      <c r="T37"/>
      <c r="U37"/>
      <c r="V37"/>
      <c r="W37"/>
      <c r="X37" s="6"/>
      <c r="Y37" s="6"/>
      <c r="AA37" s="14"/>
      <c r="AC37" s="6"/>
      <c r="AD37" s="6"/>
      <c r="AE37" s="6"/>
      <c r="AG37" s="7"/>
    </row>
    <row r="38" spans="2:33" s="5" customFormat="1" ht="12.75" customHeight="1" x14ac:dyDescent="0.35">
      <c r="B38" s="11"/>
      <c r="C38" s="11"/>
      <c r="H38" s="158"/>
      <c r="I38" s="165"/>
      <c r="J38" s="168"/>
      <c r="K38" s="390"/>
      <c r="L38" s="390"/>
      <c r="M38" s="390"/>
      <c r="N38" s="390"/>
      <c r="O38" s="390"/>
      <c r="P38" s="390"/>
      <c r="Q38" s="390"/>
      <c r="R38" s="10"/>
      <c r="S38"/>
      <c r="T38"/>
      <c r="U38"/>
      <c r="V38"/>
      <c r="W38"/>
      <c r="X38" s="6"/>
      <c r="Y38" s="6"/>
      <c r="AA38" s="14"/>
      <c r="AC38" s="6"/>
      <c r="AD38" s="6"/>
      <c r="AE38" s="6"/>
      <c r="AG38" s="7"/>
    </row>
    <row r="39" spans="2:33" s="5" customFormat="1" ht="14.25" customHeight="1" x14ac:dyDescent="0.35">
      <c r="B39" s="11"/>
      <c r="C39" s="11"/>
      <c r="H39" s="158"/>
      <c r="I39" s="235"/>
      <c r="J39" s="168"/>
      <c r="K39" s="390"/>
      <c r="L39" s="390"/>
      <c r="M39" s="390"/>
      <c r="N39" s="390"/>
      <c r="O39" s="390"/>
      <c r="P39" s="390"/>
      <c r="Q39" s="390"/>
      <c r="R39" s="10"/>
      <c r="S39"/>
      <c r="T39"/>
      <c r="U39"/>
      <c r="V39"/>
      <c r="W39"/>
      <c r="X39" s="6"/>
      <c r="Y39" s="6"/>
      <c r="AA39" s="14"/>
      <c r="AC39" s="6"/>
      <c r="AD39" s="6"/>
      <c r="AE39" s="6"/>
      <c r="AG39" s="7"/>
    </row>
    <row r="40" spans="2:33" s="5" customFormat="1" ht="14.25" customHeight="1" x14ac:dyDescent="0.35">
      <c r="B40" s="11"/>
      <c r="C40" s="11"/>
      <c r="D40" s="9"/>
      <c r="E40" s="9"/>
      <c r="F40" s="10"/>
      <c r="G40" s="9"/>
      <c r="H40" s="9"/>
      <c r="I40" s="61"/>
      <c r="J40" s="10"/>
      <c r="K40" s="390"/>
      <c r="L40" s="390"/>
      <c r="M40" s="390"/>
      <c r="N40" s="390"/>
      <c r="O40" s="390"/>
      <c r="P40" s="390"/>
      <c r="Q40" s="390"/>
      <c r="R40" s="10"/>
      <c r="S40"/>
      <c r="T40"/>
      <c r="U40"/>
      <c r="V40"/>
      <c r="W40"/>
      <c r="X40" s="6"/>
      <c r="Y40" s="6"/>
      <c r="AA40" s="14"/>
      <c r="AC40" s="6"/>
      <c r="AD40" s="6"/>
      <c r="AE40" s="6"/>
      <c r="AG40" s="7"/>
    </row>
    <row r="41" spans="2:33" s="5" customFormat="1" ht="14.25" customHeight="1" x14ac:dyDescent="0.35">
      <c r="B41" s="11"/>
      <c r="C41" s="11"/>
      <c r="D41" s="9"/>
      <c r="E41" s="9"/>
      <c r="F41" s="10"/>
      <c r="G41" s="9"/>
      <c r="H41" s="26"/>
      <c r="I41" s="62"/>
      <c r="J41" s="10"/>
      <c r="K41" s="390"/>
      <c r="L41" s="390"/>
      <c r="M41" s="390"/>
      <c r="N41" s="390"/>
      <c r="O41" s="390"/>
      <c r="P41" s="390"/>
      <c r="Q41" s="390"/>
      <c r="R41" s="10"/>
      <c r="S41"/>
      <c r="T41"/>
      <c r="U41"/>
      <c r="V41"/>
      <c r="W41"/>
      <c r="X41" s="6"/>
      <c r="Y41" s="6"/>
      <c r="AA41" s="14"/>
      <c r="AC41" s="6"/>
      <c r="AD41" s="6"/>
      <c r="AE41" s="6"/>
      <c r="AG41" s="7"/>
    </row>
    <row r="42" spans="2:33" s="5" customFormat="1" ht="8.25" customHeight="1" x14ac:dyDescent="0.35">
      <c r="B42" s="11"/>
      <c r="C42" s="11"/>
      <c r="D42" s="9"/>
      <c r="E42" s="9"/>
      <c r="F42" s="10"/>
      <c r="G42" s="9"/>
      <c r="H42" s="9"/>
      <c r="I42" s="61"/>
      <c r="J42" s="9"/>
      <c r="K42" s="390"/>
      <c r="L42" s="390"/>
      <c r="M42" s="390"/>
      <c r="N42" s="390"/>
      <c r="O42" s="390"/>
      <c r="P42" s="390"/>
      <c r="Q42" s="390"/>
      <c r="R42" s="10"/>
      <c r="S42"/>
      <c r="T42"/>
      <c r="U42"/>
      <c r="V42"/>
      <c r="W42"/>
      <c r="X42" s="6"/>
      <c r="Y42" s="6"/>
      <c r="AA42" s="14"/>
      <c r="AC42" s="6"/>
      <c r="AD42" s="6"/>
      <c r="AE42" s="6"/>
      <c r="AG42" s="7"/>
    </row>
    <row r="43" spans="2:33" s="5" customFormat="1" ht="15" customHeight="1" x14ac:dyDescent="0.35">
      <c r="B43" s="11"/>
      <c r="C43" s="11"/>
      <c r="D43" s="9"/>
      <c r="E43" s="62"/>
      <c r="F43" s="156"/>
      <c r="G43" s="62"/>
      <c r="H43" s="62"/>
      <c r="I43" s="62"/>
      <c r="J43" s="62"/>
      <c r="K43" s="390"/>
      <c r="L43" s="390"/>
      <c r="M43" s="390"/>
      <c r="N43" s="390"/>
      <c r="O43" s="390"/>
      <c r="P43" s="390"/>
      <c r="Q43" s="390"/>
      <c r="R43" s="10"/>
      <c r="S43"/>
      <c r="T43"/>
      <c r="U43"/>
      <c r="V43"/>
      <c r="W43"/>
      <c r="X43" s="6"/>
      <c r="Y43" s="6"/>
      <c r="AA43" s="14"/>
      <c r="AC43" s="6"/>
      <c r="AD43" s="6"/>
      <c r="AE43" s="6"/>
      <c r="AG43" s="7"/>
    </row>
    <row r="44" spans="2:33" s="5" customFormat="1" ht="15" customHeight="1" x14ac:dyDescent="0.35">
      <c r="B44" s="11"/>
      <c r="C44" s="11"/>
      <c r="D44" s="377"/>
      <c r="E44" s="377"/>
      <c r="F44" s="377"/>
      <c r="G44" s="377"/>
      <c r="H44" s="377"/>
      <c r="I44" s="377"/>
      <c r="J44" s="377"/>
      <c r="K44" s="377"/>
      <c r="L44" s="377"/>
      <c r="M44" s="377"/>
      <c r="N44" s="377"/>
      <c r="O44" s="377"/>
      <c r="P44" s="377"/>
      <c r="Q44" s="377"/>
      <c r="R44" s="10"/>
      <c r="S44"/>
      <c r="T44"/>
      <c r="U44"/>
      <c r="V44"/>
      <c r="W44"/>
      <c r="X44" s="6"/>
      <c r="Y44" s="6"/>
      <c r="AA44" s="14"/>
      <c r="AC44" s="6"/>
      <c r="AD44" s="6"/>
      <c r="AE44" s="6"/>
      <c r="AG44" s="7"/>
    </row>
    <row r="45" spans="2:33" s="5" customFormat="1" ht="15" customHeight="1" x14ac:dyDescent="0.35">
      <c r="B45" s="11"/>
      <c r="C45" s="11"/>
      <c r="D45" s="377"/>
      <c r="E45" s="377"/>
      <c r="F45" s="377"/>
      <c r="G45" s="377"/>
      <c r="H45" s="377"/>
      <c r="I45" s="377"/>
      <c r="J45" s="377"/>
      <c r="K45" s="377"/>
      <c r="L45" s="377"/>
      <c r="M45" s="377"/>
      <c r="N45" s="377"/>
      <c r="O45" s="377"/>
      <c r="P45" s="377"/>
      <c r="Q45" s="377"/>
      <c r="R45" s="10"/>
      <c r="S45"/>
      <c r="T45"/>
      <c r="U45"/>
      <c r="V45"/>
      <c r="W45"/>
      <c r="X45" s="6"/>
      <c r="Y45" s="6"/>
      <c r="AA45" s="14"/>
      <c r="AC45" s="6"/>
      <c r="AD45" s="6"/>
      <c r="AE45" s="6"/>
      <c r="AG45" s="7"/>
    </row>
    <row r="46" spans="2:33" s="5" customFormat="1" ht="15" customHeight="1" x14ac:dyDescent="0.35">
      <c r="B46" s="11"/>
      <c r="C46" s="11"/>
      <c r="D46" s="377"/>
      <c r="E46" s="377"/>
      <c r="F46" s="377"/>
      <c r="G46" s="377"/>
      <c r="H46" s="377"/>
      <c r="I46" s="377"/>
      <c r="J46" s="377"/>
      <c r="K46" s="377"/>
      <c r="L46" s="377"/>
      <c r="M46" s="377"/>
      <c r="N46" s="377"/>
      <c r="O46" s="377"/>
      <c r="P46" s="377"/>
      <c r="Q46" s="377"/>
      <c r="R46" s="10"/>
      <c r="S46"/>
      <c r="T46"/>
      <c r="U46"/>
      <c r="V46"/>
      <c r="W46"/>
      <c r="X46" s="6"/>
      <c r="Y46" s="6"/>
      <c r="AA46" s="14"/>
      <c r="AC46" s="6"/>
      <c r="AD46" s="6"/>
      <c r="AE46" s="6"/>
      <c r="AG46" s="7"/>
    </row>
    <row r="47" spans="2:33" s="5" customFormat="1" ht="15" customHeight="1" x14ac:dyDescent="0.35">
      <c r="B47" s="11"/>
      <c r="C47" s="11"/>
      <c r="D47" s="377"/>
      <c r="E47" s="377"/>
      <c r="F47" s="377"/>
      <c r="G47" s="377"/>
      <c r="H47" s="377"/>
      <c r="I47" s="377"/>
      <c r="J47" s="377"/>
      <c r="K47" s="377"/>
      <c r="L47" s="377"/>
      <c r="M47" s="377"/>
      <c r="N47" s="377"/>
      <c r="O47" s="377"/>
      <c r="P47" s="377"/>
      <c r="Q47" s="377"/>
      <c r="R47" s="10"/>
      <c r="S47"/>
      <c r="T47"/>
      <c r="U47"/>
      <c r="V47"/>
      <c r="W47"/>
      <c r="X47" s="6"/>
      <c r="Y47" s="6"/>
      <c r="AA47" s="14"/>
      <c r="AC47" s="6"/>
      <c r="AD47" s="6"/>
      <c r="AE47" s="6"/>
      <c r="AG47" s="7"/>
    </row>
    <row r="48" spans="2:33" s="5" customFormat="1" ht="15" customHeight="1" x14ac:dyDescent="0.35">
      <c r="B48" s="11"/>
      <c r="C48" s="11"/>
      <c r="D48" s="377"/>
      <c r="E48" s="377"/>
      <c r="F48" s="377"/>
      <c r="G48" s="377"/>
      <c r="H48" s="377"/>
      <c r="I48" s="377"/>
      <c r="J48" s="377"/>
      <c r="K48" s="377"/>
      <c r="L48" s="377"/>
      <c r="M48" s="377"/>
      <c r="N48" s="377"/>
      <c r="O48" s="377"/>
      <c r="P48" s="377"/>
      <c r="Q48" s="377"/>
      <c r="R48" s="10"/>
      <c r="S48"/>
      <c r="T48"/>
      <c r="U48"/>
      <c r="V48"/>
      <c r="W48"/>
      <c r="X48" s="6"/>
      <c r="Y48" s="6"/>
      <c r="AA48" s="14"/>
      <c r="AC48" s="6"/>
      <c r="AD48" s="6"/>
      <c r="AE48" s="6"/>
      <c r="AG48" s="7"/>
    </row>
    <row r="49" spans="1:33" s="5" customFormat="1" ht="15" customHeight="1" x14ac:dyDescent="0.35">
      <c r="B49" s="11"/>
      <c r="C49" s="11"/>
      <c r="D49" s="377"/>
      <c r="E49" s="377"/>
      <c r="F49" s="377"/>
      <c r="G49" s="377"/>
      <c r="H49" s="377"/>
      <c r="I49" s="377"/>
      <c r="J49" s="377"/>
      <c r="K49" s="377"/>
      <c r="L49" s="377"/>
      <c r="M49" s="377"/>
      <c r="N49" s="377"/>
      <c r="O49" s="377"/>
      <c r="P49" s="377"/>
      <c r="Q49" s="377"/>
      <c r="R49" s="10"/>
      <c r="S49"/>
      <c r="T49"/>
      <c r="U49"/>
      <c r="V49"/>
      <c r="W49"/>
      <c r="X49" s="6"/>
      <c r="Y49" s="6"/>
      <c r="AA49" s="14"/>
      <c r="AC49" s="6"/>
      <c r="AD49" s="6"/>
      <c r="AE49" s="6"/>
      <c r="AG49" s="7"/>
    </row>
    <row r="50" spans="1:33" s="5" customFormat="1" ht="19.5" customHeight="1" x14ac:dyDescent="0.35">
      <c r="B50" s="11"/>
      <c r="C50" s="11"/>
      <c r="D50" s="377"/>
      <c r="E50" s="377"/>
      <c r="F50" s="377"/>
      <c r="G50" s="377"/>
      <c r="H50" s="377"/>
      <c r="I50" s="377"/>
      <c r="J50" s="377"/>
      <c r="K50" s="377"/>
      <c r="L50" s="377"/>
      <c r="M50" s="377"/>
      <c r="N50" s="377"/>
      <c r="O50" s="377"/>
      <c r="P50" s="377"/>
      <c r="Q50" s="377"/>
      <c r="R50" s="10"/>
      <c r="S50"/>
      <c r="T50"/>
      <c r="U50"/>
      <c r="V50"/>
      <c r="W50"/>
      <c r="X50" s="6"/>
      <c r="Y50" s="6"/>
      <c r="AA50" s="14"/>
      <c r="AC50" s="6"/>
      <c r="AD50" s="6"/>
      <c r="AE50" s="6"/>
      <c r="AG50" s="7"/>
    </row>
    <row r="51" spans="1:33" s="5" customFormat="1" ht="19.5" customHeight="1" x14ac:dyDescent="0.35">
      <c r="B51" s="11"/>
      <c r="C51" s="11"/>
      <c r="D51" s="153"/>
      <c r="E51" s="153"/>
      <c r="F51" s="153"/>
      <c r="G51" s="153"/>
      <c r="H51" s="153"/>
      <c r="I51" s="153"/>
      <c r="J51" s="153"/>
      <c r="K51" s="153"/>
      <c r="L51" s="153"/>
      <c r="M51" s="153"/>
      <c r="N51" s="153"/>
      <c r="O51" s="153"/>
      <c r="P51" s="153"/>
      <c r="Q51" s="153"/>
      <c r="R51" s="10"/>
      <c r="S51"/>
      <c r="T51"/>
      <c r="U51"/>
      <c r="V51"/>
      <c r="W51"/>
      <c r="X51" s="6"/>
      <c r="Y51" s="6"/>
      <c r="AA51" s="14"/>
      <c r="AC51" s="6"/>
      <c r="AD51" s="6"/>
      <c r="AE51" s="6"/>
      <c r="AG51" s="7"/>
    </row>
    <row r="52" spans="1:33" s="5" customFormat="1" ht="19.5" customHeight="1" x14ac:dyDescent="0.35">
      <c r="B52" s="11"/>
      <c r="C52" s="11"/>
      <c r="D52" s="153"/>
      <c r="E52" s="153"/>
      <c r="F52" s="153"/>
      <c r="G52" s="153"/>
      <c r="H52" s="153"/>
      <c r="I52" s="153"/>
      <c r="J52" s="153"/>
      <c r="K52" s="153"/>
      <c r="L52" s="153"/>
      <c r="M52" s="153"/>
      <c r="N52" s="153"/>
      <c r="O52" s="153"/>
      <c r="P52" s="153"/>
      <c r="Q52" s="153"/>
      <c r="R52" s="10"/>
      <c r="S52"/>
      <c r="T52"/>
      <c r="U52"/>
      <c r="V52"/>
      <c r="W52"/>
      <c r="X52" s="6"/>
      <c r="Y52" s="6"/>
      <c r="AA52" s="14"/>
      <c r="AC52" s="6"/>
      <c r="AD52" s="6"/>
      <c r="AE52" s="6"/>
      <c r="AG52" s="7"/>
    </row>
    <row r="53" spans="1:33" s="5" customFormat="1" ht="8.25" customHeight="1" x14ac:dyDescent="0.35">
      <c r="A53" s="9"/>
      <c r="B53" s="11"/>
      <c r="C53" s="11"/>
      <c r="D53" s="9"/>
      <c r="E53" s="9"/>
      <c r="F53" s="10"/>
      <c r="G53" s="9"/>
      <c r="H53" s="9"/>
      <c r="I53" s="61"/>
      <c r="J53" s="9"/>
      <c r="K53" s="9"/>
      <c r="L53" s="10"/>
      <c r="M53" s="10"/>
      <c r="N53" s="10"/>
      <c r="O53" s="10"/>
      <c r="P53" s="10"/>
      <c r="Q53" s="10"/>
      <c r="R53" s="10"/>
      <c r="S53"/>
      <c r="T53"/>
      <c r="U53"/>
      <c r="V53"/>
      <c r="W53"/>
      <c r="X53" s="6"/>
      <c r="Y53" s="6"/>
      <c r="AA53" s="14"/>
      <c r="AC53" s="6"/>
      <c r="AD53" s="6"/>
      <c r="AE53" s="6"/>
      <c r="AG53" s="7"/>
    </row>
    <row r="54" spans="1:33" s="5" customFormat="1" ht="408.75" customHeight="1" x14ac:dyDescent="0.35">
      <c r="A54" s="9"/>
      <c r="B54" s="11"/>
      <c r="C54" s="11"/>
      <c r="D54" s="9"/>
      <c r="E54" s="9"/>
      <c r="F54" s="10"/>
      <c r="G54" s="9"/>
      <c r="H54" s="9"/>
      <c r="I54" s="61"/>
      <c r="J54" s="9"/>
      <c r="K54" s="9"/>
      <c r="L54" s="10"/>
      <c r="M54" s="10"/>
      <c r="N54" s="10"/>
      <c r="O54" s="10"/>
      <c r="P54" s="10"/>
      <c r="Q54" s="10"/>
      <c r="R54" s="10"/>
      <c r="S54"/>
      <c r="T54"/>
      <c r="U54"/>
      <c r="V54"/>
      <c r="W54"/>
      <c r="X54" s="6"/>
      <c r="Y54" s="6"/>
      <c r="AA54" s="14"/>
      <c r="AC54" s="6"/>
      <c r="AD54" s="6"/>
      <c r="AE54" s="6"/>
      <c r="AG54" s="7"/>
    </row>
    <row r="55" spans="1:33" s="5" customFormat="1" ht="152.25" customHeight="1" x14ac:dyDescent="0.35">
      <c r="A55" s="80"/>
      <c r="B55" s="11"/>
      <c r="C55" s="11"/>
      <c r="D55" s="9"/>
      <c r="E55" s="9"/>
      <c r="F55" s="10"/>
      <c r="G55" s="9"/>
      <c r="H55" s="9"/>
      <c r="I55" s="61"/>
      <c r="J55" s="9"/>
      <c r="K55" s="9"/>
      <c r="L55" s="10"/>
      <c r="M55" s="10"/>
      <c r="N55" s="10"/>
      <c r="O55" s="10"/>
      <c r="P55" s="10"/>
      <c r="Q55" s="10"/>
      <c r="R55" s="10"/>
      <c r="S55" s="6"/>
      <c r="T55" s="6"/>
      <c r="U55" s="6"/>
      <c r="W55" s="6"/>
      <c r="X55" s="6"/>
      <c r="Y55" s="6"/>
      <c r="AA55" s="14"/>
      <c r="AC55" s="6"/>
      <c r="AD55" s="6"/>
      <c r="AE55" s="6"/>
      <c r="AG55" s="7"/>
    </row>
    <row r="56" spans="1:33" ht="12" customHeight="1" x14ac:dyDescent="0.35">
      <c r="B56" s="79"/>
      <c r="C56" s="79"/>
      <c r="D56" s="80"/>
      <c r="E56" s="80"/>
      <c r="F56" s="81"/>
      <c r="G56" s="80"/>
      <c r="H56" s="80"/>
      <c r="I56" s="82"/>
      <c r="J56" s="80"/>
      <c r="K56" s="80"/>
      <c r="L56" s="81"/>
      <c r="M56" s="81"/>
      <c r="N56" s="81"/>
      <c r="O56" s="81"/>
      <c r="P56" s="81"/>
      <c r="Q56" s="81"/>
      <c r="R56" s="81"/>
    </row>
  </sheetData>
  <mergeCells count="24">
    <mergeCell ref="K38:Q43"/>
    <mergeCell ref="O13:Q20"/>
    <mergeCell ref="O22:Q29"/>
    <mergeCell ref="K13:K15"/>
    <mergeCell ref="K16:K29"/>
    <mergeCell ref="L16:L20"/>
    <mergeCell ref="L22:L24"/>
    <mergeCell ref="L25:L29"/>
    <mergeCell ref="D44:Q50"/>
    <mergeCell ref="B1:R1"/>
    <mergeCell ref="E4:F4"/>
    <mergeCell ref="G4:J4"/>
    <mergeCell ref="D5:D8"/>
    <mergeCell ref="K5:K12"/>
    <mergeCell ref="N4:Q4"/>
    <mergeCell ref="D9:D12"/>
    <mergeCell ref="D13:D16"/>
    <mergeCell ref="D18:D21"/>
    <mergeCell ref="D22:D25"/>
    <mergeCell ref="D26:D27"/>
    <mergeCell ref="O5:O8"/>
    <mergeCell ref="Q5:Q8"/>
    <mergeCell ref="D35:D37"/>
    <mergeCell ref="D28:D34"/>
  </mergeCells>
  <conditionalFormatting sqref="I18 I14:I15 I5:I10 I20:I27">
    <cfRule type="cellIs" dxfId="122" priority="70" stopIfTrue="1" operator="equal">
      <formula>1</formula>
    </cfRule>
    <cfRule type="cellIs" dxfId="121" priority="71" stopIfTrue="1" operator="equal">
      <formula>2</formula>
    </cfRule>
    <cfRule type="cellIs" dxfId="120" priority="72" stopIfTrue="1" operator="equal">
      <formula>3</formula>
    </cfRule>
  </conditionalFormatting>
  <conditionalFormatting sqref="I39">
    <cfRule type="cellIs" dxfId="119" priority="67" stopIfTrue="1" operator="equal">
      <formula>"Low"</formula>
    </cfRule>
    <cfRule type="cellIs" dxfId="118" priority="68" stopIfTrue="1" operator="equal">
      <formula>"High"</formula>
    </cfRule>
    <cfRule type="cellIs" dxfId="117" priority="69" stopIfTrue="1" operator="equal">
      <formula>"Medium"</formula>
    </cfRule>
  </conditionalFormatting>
  <conditionalFormatting sqref="M5 N15 M14:N14 M13:O13">
    <cfRule type="cellIs" dxfId="116" priority="64" stopIfTrue="1" operator="equal">
      <formula>"Fragment"</formula>
    </cfRule>
    <cfRule type="cellIs" dxfId="115" priority="65" stopIfTrue="1" operator="equal">
      <formula>"Frontal"</formula>
    </cfRule>
    <cfRule type="cellIs" dxfId="114" priority="66" stopIfTrue="1" operator="equal">
      <formula>"Flanking"</formula>
    </cfRule>
  </conditionalFormatting>
  <conditionalFormatting sqref="M6 M9:M12">
    <cfRule type="cellIs" dxfId="113" priority="61" stopIfTrue="1" operator="equal">
      <formula>"More"</formula>
    </cfRule>
    <cfRule type="cellIs" dxfId="112" priority="62" stopIfTrue="1" operator="equal">
      <formula>"COGS"</formula>
    </cfRule>
    <cfRule type="cellIs" dxfId="111" priority="63" stopIfTrue="1" operator="equal">
      <formula>"Opportunity Costs"</formula>
    </cfRule>
  </conditionalFormatting>
  <conditionalFormatting sqref="M7:M8">
    <cfRule type="cellIs" dxfId="110" priority="58" stopIfTrue="1" operator="equal">
      <formula>"Above"</formula>
    </cfRule>
    <cfRule type="cellIs" dxfId="109" priority="59" stopIfTrue="1" operator="equal">
      <formula>"Below"</formula>
    </cfRule>
    <cfRule type="cellIs" dxfId="108" priority="60" stopIfTrue="1" operator="equal">
      <formula>"Same"</formula>
    </cfRule>
  </conditionalFormatting>
  <conditionalFormatting sqref="N14:N15 M13:O13">
    <cfRule type="cellIs" dxfId="107" priority="55" stopIfTrue="1" operator="equal">
      <formula>1</formula>
    </cfRule>
    <cfRule type="cellIs" dxfId="106" priority="56" stopIfTrue="1" operator="equal">
      <formula>2</formula>
    </cfRule>
    <cfRule type="cellIs" dxfId="105" priority="57" stopIfTrue="1" operator="equal">
      <formula>3</formula>
    </cfRule>
  </conditionalFormatting>
  <conditionalFormatting sqref="M15">
    <cfRule type="cellIs" dxfId="104" priority="52" operator="equal">
      <formula>"Weak"</formula>
    </cfRule>
    <cfRule type="cellIs" dxfId="103" priority="53" operator="equal">
      <formula>"Limited"</formula>
    </cfRule>
    <cfRule type="cellIs" dxfId="102" priority="54" operator="equal">
      <formula>"Strong"</formula>
    </cfRule>
  </conditionalFormatting>
  <conditionalFormatting sqref="G5:G10 G14:G27">
    <cfRule type="cellIs" dxfId="101" priority="46" stopIfTrue="1" operator="equal">
      <formula>1</formula>
    </cfRule>
    <cfRule type="cellIs" dxfId="100" priority="47" stopIfTrue="1" operator="equal">
      <formula>2</formula>
    </cfRule>
    <cfRule type="cellIs" dxfId="99" priority="48" stopIfTrue="1" operator="equal">
      <formula>3</formula>
    </cfRule>
  </conditionalFormatting>
  <conditionalFormatting sqref="N5 P5">
    <cfRule type="cellIs" dxfId="98" priority="40" stopIfTrue="1" operator="equal">
      <formula>"Fragment"</formula>
    </cfRule>
    <cfRule type="cellIs" dxfId="97" priority="41" stopIfTrue="1" operator="equal">
      <formula>"Frontal"</formula>
    </cfRule>
    <cfRule type="cellIs" dxfId="96" priority="42" stopIfTrue="1" operator="equal">
      <formula>"Flanking"</formula>
    </cfRule>
  </conditionalFormatting>
  <conditionalFormatting sqref="N9:N12 N6 P6">
    <cfRule type="cellIs" dxfId="95" priority="43" stopIfTrue="1" operator="equal">
      <formula>"More"</formula>
    </cfRule>
    <cfRule type="cellIs" dxfId="94" priority="44" stopIfTrue="1" operator="equal">
      <formula>"COGS"</formula>
    </cfRule>
    <cfRule type="cellIs" dxfId="93" priority="45" stopIfTrue="1" operator="equal">
      <formula>"Opportunity Costs"</formula>
    </cfRule>
  </conditionalFormatting>
  <conditionalFormatting sqref="P8 N7:N8 P5:P6">
    <cfRule type="cellIs" dxfId="92" priority="37" stopIfTrue="1" operator="equal">
      <formula>"Above"</formula>
    </cfRule>
    <cfRule type="cellIs" dxfId="91" priority="38" stopIfTrue="1" operator="equal">
      <formula>"Below"</formula>
    </cfRule>
    <cfRule type="cellIs" dxfId="90" priority="39" stopIfTrue="1" operator="equal">
      <formula>"Same"</formula>
    </cfRule>
  </conditionalFormatting>
  <conditionalFormatting sqref="O10:Q12">
    <cfRule type="cellIs" dxfId="89" priority="34" stopIfTrue="1" operator="equal">
      <formula>"More"</formula>
    </cfRule>
    <cfRule type="cellIs" dxfId="88" priority="35" stopIfTrue="1" operator="equal">
      <formula>"COGS"</formula>
    </cfRule>
    <cfRule type="cellIs" dxfId="87" priority="36" stopIfTrue="1" operator="equal">
      <formula>"Opportunity Costs"</formula>
    </cfRule>
  </conditionalFormatting>
  <conditionalFormatting sqref="O11:Q11">
    <cfRule type="cellIs" dxfId="86" priority="31" stopIfTrue="1" operator="equal">
      <formula>"Above"</formula>
    </cfRule>
    <cfRule type="cellIs" dxfId="85" priority="32" stopIfTrue="1" operator="equal">
      <formula>"Below"</formula>
    </cfRule>
    <cfRule type="cellIs" dxfId="84" priority="33" stopIfTrue="1" operator="equal">
      <formula>"Same"</formula>
    </cfRule>
  </conditionalFormatting>
  <conditionalFormatting sqref="I12:I13">
    <cfRule type="cellIs" dxfId="83" priority="16" stopIfTrue="1" operator="equal">
      <formula>1</formula>
    </cfRule>
    <cfRule type="cellIs" dxfId="82" priority="17" stopIfTrue="1" operator="equal">
      <formula>2</formula>
    </cfRule>
    <cfRule type="cellIs" dxfId="81" priority="18" stopIfTrue="1" operator="equal">
      <formula>3</formula>
    </cfRule>
  </conditionalFormatting>
  <conditionalFormatting sqref="G12:G13">
    <cfRule type="cellIs" dxfId="80" priority="13" stopIfTrue="1" operator="equal">
      <formula>1</formula>
    </cfRule>
    <cfRule type="cellIs" dxfId="79" priority="14" stopIfTrue="1" operator="equal">
      <formula>2</formula>
    </cfRule>
    <cfRule type="cellIs" dxfId="78" priority="15" stopIfTrue="1" operator="equal">
      <formula>3</formula>
    </cfRule>
  </conditionalFormatting>
  <conditionalFormatting sqref="I11">
    <cfRule type="cellIs" dxfId="77" priority="22" stopIfTrue="1" operator="equal">
      <formula>1</formula>
    </cfRule>
    <cfRule type="cellIs" dxfId="76" priority="23" stopIfTrue="1" operator="equal">
      <formula>2</formula>
    </cfRule>
    <cfRule type="cellIs" dxfId="75" priority="24" stopIfTrue="1" operator="equal">
      <formula>3</formula>
    </cfRule>
  </conditionalFormatting>
  <conditionalFormatting sqref="G11">
    <cfRule type="cellIs" dxfId="74" priority="19" stopIfTrue="1" operator="equal">
      <formula>1</formula>
    </cfRule>
    <cfRule type="cellIs" dxfId="73" priority="20" stopIfTrue="1" operator="equal">
      <formula>2</formula>
    </cfRule>
    <cfRule type="cellIs" dxfId="72" priority="21" stopIfTrue="1" operator="equal">
      <formula>3</formula>
    </cfRule>
  </conditionalFormatting>
  <conditionalFormatting sqref="I28:I29 I31:I34">
    <cfRule type="cellIs" dxfId="71" priority="10" stopIfTrue="1" operator="equal">
      <formula>1</formula>
    </cfRule>
    <cfRule type="cellIs" dxfId="70" priority="11" stopIfTrue="1" operator="equal">
      <formula>2</formula>
    </cfRule>
    <cfRule type="cellIs" dxfId="69" priority="12" stopIfTrue="1" operator="equal">
      <formula>3</formula>
    </cfRule>
  </conditionalFormatting>
  <conditionalFormatting sqref="G28:G29 G31:G34">
    <cfRule type="cellIs" dxfId="68" priority="7" stopIfTrue="1" operator="equal">
      <formula>1</formula>
    </cfRule>
    <cfRule type="cellIs" dxfId="67" priority="8" stopIfTrue="1" operator="equal">
      <formula>2</formula>
    </cfRule>
    <cfRule type="cellIs" dxfId="66" priority="9" stopIfTrue="1" operator="equal">
      <formula>3</formula>
    </cfRule>
  </conditionalFormatting>
  <conditionalFormatting sqref="I30">
    <cfRule type="cellIs" dxfId="65" priority="4" stopIfTrue="1" operator="equal">
      <formula>1</formula>
    </cfRule>
    <cfRule type="cellIs" dxfId="64" priority="5" stopIfTrue="1" operator="equal">
      <formula>2</formula>
    </cfRule>
    <cfRule type="cellIs" dxfId="63" priority="6" stopIfTrue="1" operator="equal">
      <formula>3</formula>
    </cfRule>
  </conditionalFormatting>
  <conditionalFormatting sqref="G30">
    <cfRule type="cellIs" dxfId="62" priority="1" stopIfTrue="1" operator="equal">
      <formula>1</formula>
    </cfRule>
    <cfRule type="cellIs" dxfId="61" priority="2" stopIfTrue="1" operator="equal">
      <formula>2</formula>
    </cfRule>
    <cfRule type="cellIs" dxfId="60" priority="3" stopIfTrue="1" operator="equal">
      <formula>3</formula>
    </cfRule>
  </conditionalFormatting>
  <printOptions horizontalCentered="1"/>
  <pageMargins left="0.51181102362204722" right="0.51181102362204722" top="0.35433070866141736" bottom="0.19685039370078741" header="0.15748031496062992" footer="0.23622047244094491"/>
  <pageSetup paperSize="8" scale="50" orientation="landscape" r:id="rId1"/>
  <headerFooter alignWithMargins="0">
    <oddFooter>&amp;L&amp;D&amp;C&amp;F&amp;RPage &amp;P of &amp;N</oddFooter>
  </headerFooter>
  <rowBreaks count="3" manualBreakCount="3">
    <brk id="49" max="16383" man="1"/>
    <brk id="51" max="19" man="1"/>
    <brk id="53" max="16383" man="1"/>
  </rowBreaks>
  <colBreaks count="1" manualBreakCount="1">
    <brk id="16" max="6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84"/>
  <sheetViews>
    <sheetView showGridLines="0" showZeros="0" topLeftCell="A7" zoomScale="60" zoomScaleNormal="60" zoomScaleSheetLayoutView="50" workbookViewId="0">
      <selection activeCell="AC32" sqref="AC32"/>
    </sheetView>
  </sheetViews>
  <sheetFormatPr defaultColWidth="9.1328125" defaultRowHeight="10.15" x14ac:dyDescent="0.35"/>
  <cols>
    <col min="1" max="1" width="0.59765625" style="1" customWidth="1"/>
    <col min="2" max="2" width="0.73046875" style="2" customWidth="1"/>
    <col min="3" max="3" width="1.1328125" style="2" customWidth="1"/>
    <col min="4" max="4" width="21.3984375" style="1" customWidth="1"/>
    <col min="5" max="5" width="44.1328125" style="1" customWidth="1"/>
    <col min="6" max="6" width="14" style="3" customWidth="1"/>
    <col min="7" max="7" width="5.73046875" style="1" customWidth="1"/>
    <col min="8" max="8" width="15.1328125" style="1" customWidth="1"/>
    <col min="9" max="9" width="14.59765625" style="63" customWidth="1"/>
    <col min="10" max="10" width="16.86328125" style="1" customWidth="1"/>
    <col min="11" max="11" width="13.59765625" style="1" customWidth="1"/>
    <col min="12" max="12" width="25.59765625" style="1" customWidth="1"/>
    <col min="13" max="13" width="41.3984375" style="3" customWidth="1"/>
    <col min="14" max="14" width="17" style="3" customWidth="1"/>
    <col min="15" max="15" width="2" style="3" customWidth="1"/>
    <col min="16" max="18" width="14.3984375" style="3" bestFit="1" customWidth="1"/>
    <col min="19" max="19" width="1" style="3" customWidth="1"/>
    <col min="20" max="22" width="1.59765625" style="3" customWidth="1"/>
    <col min="23" max="23" width="2.265625" style="1" customWidth="1"/>
    <col min="24" max="26" width="3.86328125" style="3" customWidth="1"/>
    <col min="27" max="27" width="2.265625" style="1" customWidth="1"/>
    <col min="28" max="28" width="6.265625" style="13" customWidth="1"/>
    <col min="29" max="29" width="4.3984375" style="1" customWidth="1"/>
    <col min="30" max="32" width="3.86328125" style="3" customWidth="1"/>
    <col min="33" max="33" width="2.265625" style="1" customWidth="1"/>
    <col min="34" max="34" width="6.265625" style="4" customWidth="1"/>
    <col min="35" max="16384" width="9.1328125" style="1"/>
  </cols>
  <sheetData>
    <row r="1" spans="2:34" ht="63" customHeight="1" x14ac:dyDescent="0.35">
      <c r="B1" s="378" t="str">
        <f>CONCATENATE("TENDER AND NEGOTIATION ANALYSIS AND OFFER SUMMARY: ",'Tab 1 Negotiation Assessment'!A13)</f>
        <v xml:space="preserve">TENDER AND NEGOTIATION ANALYSIS AND OFFER SUMMARY: Your Case Study </v>
      </c>
      <c r="C1" s="378"/>
      <c r="D1" s="378"/>
      <c r="E1" s="378"/>
      <c r="F1" s="378"/>
      <c r="G1" s="378"/>
      <c r="H1" s="378"/>
      <c r="I1" s="378"/>
      <c r="J1" s="378"/>
      <c r="K1" s="378"/>
      <c r="L1" s="378"/>
      <c r="M1" s="378"/>
      <c r="N1" s="378"/>
      <c r="O1" s="378"/>
      <c r="P1" s="378"/>
      <c r="Q1" s="378"/>
      <c r="R1" s="378"/>
      <c r="S1" s="378"/>
      <c r="T1" s="378"/>
      <c r="U1" s="378"/>
    </row>
    <row r="2" spans="2:34" s="5" customFormat="1" ht="10.5" customHeight="1" thickBot="1" x14ac:dyDescent="0.4">
      <c r="B2" s="11"/>
      <c r="C2" s="11"/>
      <c r="D2" s="9"/>
      <c r="E2" s="9"/>
      <c r="F2" s="10"/>
      <c r="G2" s="9"/>
      <c r="H2" s="9"/>
      <c r="I2" s="61"/>
      <c r="J2" s="9"/>
      <c r="K2" s="9"/>
      <c r="L2" s="9"/>
      <c r="M2" s="10"/>
      <c r="N2" s="10"/>
      <c r="O2" s="10"/>
      <c r="P2" s="10"/>
      <c r="Q2" s="10"/>
      <c r="R2" s="10"/>
      <c r="S2" s="10"/>
      <c r="T2" s="155"/>
      <c r="U2"/>
      <c r="V2"/>
      <c r="W2"/>
      <c r="X2"/>
      <c r="Y2" s="6"/>
      <c r="Z2" s="6"/>
      <c r="AB2" s="14"/>
      <c r="AD2" s="6"/>
      <c r="AE2" s="6"/>
      <c r="AF2" s="6"/>
      <c r="AH2" s="7"/>
    </row>
    <row r="3" spans="2:34" s="5" customFormat="1" ht="25.5" customHeight="1" thickBot="1" x14ac:dyDescent="0.4">
      <c r="B3" s="25"/>
      <c r="D3" s="415" t="s">
        <v>163</v>
      </c>
      <c r="E3" s="416"/>
      <c r="F3" s="416"/>
      <c r="G3" s="416"/>
      <c r="H3" s="416"/>
      <c r="I3" s="416"/>
      <c r="J3" s="416"/>
      <c r="K3" s="417"/>
      <c r="L3" s="417"/>
      <c r="M3" s="417"/>
      <c r="N3" s="417"/>
      <c r="O3" s="417"/>
      <c r="P3" s="417"/>
      <c r="Q3" s="417"/>
      <c r="R3" s="417"/>
      <c r="S3" s="418"/>
      <c r="T3" s="155"/>
      <c r="U3"/>
      <c r="V3"/>
      <c r="W3"/>
      <c r="X3"/>
      <c r="Y3" s="6"/>
      <c r="Z3" s="6"/>
      <c r="AB3" s="15"/>
      <c r="AD3" s="6"/>
      <c r="AE3" s="6"/>
      <c r="AF3" s="6"/>
    </row>
    <row r="4" spans="2:34" s="5" customFormat="1" ht="24.75" customHeight="1" thickBot="1" x14ac:dyDescent="0.4">
      <c r="B4" s="11"/>
      <c r="C4" s="11"/>
      <c r="D4" s="249" t="s">
        <v>140</v>
      </c>
      <c r="E4" s="423" t="s">
        <v>59</v>
      </c>
      <c r="F4" s="424"/>
      <c r="G4" s="425" t="s">
        <v>104</v>
      </c>
      <c r="H4" s="425"/>
      <c r="I4" s="425"/>
      <c r="J4" s="425"/>
      <c r="K4" s="421" t="s">
        <v>164</v>
      </c>
      <c r="L4" s="421"/>
      <c r="M4" s="421"/>
      <c r="N4" s="421"/>
      <c r="O4" s="421"/>
      <c r="P4" s="421"/>
      <c r="Q4" s="421"/>
      <c r="R4" s="421"/>
      <c r="S4" s="421"/>
      <c r="T4" s="155"/>
      <c r="U4"/>
      <c r="V4"/>
      <c r="W4"/>
      <c r="X4"/>
      <c r="Y4" s="6"/>
      <c r="Z4" s="6"/>
      <c r="AB4" s="15"/>
      <c r="AD4" s="6"/>
      <c r="AE4" s="6"/>
      <c r="AF4" s="6"/>
    </row>
    <row r="5" spans="2:34" s="5" customFormat="1" ht="15" customHeight="1" x14ac:dyDescent="0.35">
      <c r="B5" s="11"/>
      <c r="C5" s="11"/>
      <c r="D5" s="403" t="s">
        <v>101</v>
      </c>
      <c r="E5" s="213" t="str">
        <f>'Tab 1 Negotiation Assessment'!B4</f>
        <v>Market Condition</v>
      </c>
      <c r="F5" s="263">
        <f>G5</f>
        <v>1</v>
      </c>
      <c r="G5" s="175">
        <f>IF(I5="Limited Capacity",1, IF(I5="Equilibrium",2, IF(I5="Excess Capacity",3,"")))</f>
        <v>1</v>
      </c>
      <c r="H5" s="162"/>
      <c r="I5" s="174" t="str">
        <f>'Tab 1 Negotiation Assessment'!B13</f>
        <v>Limited Capacity</v>
      </c>
      <c r="J5" s="173"/>
      <c r="K5" s="9"/>
      <c r="L5" s="9"/>
      <c r="M5" s="9"/>
      <c r="N5" s="9"/>
      <c r="O5" s="9"/>
      <c r="P5" s="9"/>
      <c r="Q5" s="9"/>
      <c r="R5" s="9"/>
      <c r="S5" s="237"/>
      <c r="T5" s="155"/>
      <c r="U5"/>
      <c r="V5"/>
      <c r="W5"/>
      <c r="X5"/>
      <c r="Y5" s="6"/>
      <c r="Z5" s="6"/>
      <c r="AB5" s="15"/>
      <c r="AD5" s="6"/>
      <c r="AE5" s="6"/>
      <c r="AF5" s="6"/>
    </row>
    <row r="6" spans="2:34" s="5" customFormat="1" ht="15" customHeight="1" x14ac:dyDescent="0.35">
      <c r="B6" s="11"/>
      <c r="C6" s="11"/>
      <c r="D6" s="403"/>
      <c r="E6" s="214" t="str">
        <f>'Tab 1 Negotiation Assessment'!C4</f>
        <v>Market Segment Profitability</v>
      </c>
      <c r="F6" s="263">
        <v>3</v>
      </c>
      <c r="G6" s="169">
        <f>IF(I6="Above",1, IF(I6="Near",2, IF(I6="Below",3,"")))</f>
        <v>2</v>
      </c>
      <c r="H6" s="158"/>
      <c r="I6" s="170" t="str">
        <f>'Tab 1 Negotiation Assessment'!C13</f>
        <v>Near</v>
      </c>
      <c r="J6" s="239"/>
      <c r="K6" s="9"/>
      <c r="L6" s="9"/>
      <c r="M6" s="9"/>
      <c r="N6" s="9"/>
      <c r="O6" s="9"/>
      <c r="P6" s="9"/>
      <c r="Q6" s="9"/>
      <c r="R6" s="9"/>
      <c r="S6" s="237"/>
      <c r="T6" s="155"/>
      <c r="U6"/>
      <c r="V6"/>
      <c r="W6"/>
      <c r="X6"/>
      <c r="Y6" s="6"/>
      <c r="Z6" s="6"/>
      <c r="AB6" s="15"/>
      <c r="AD6" s="6"/>
      <c r="AE6" s="6"/>
      <c r="AF6" s="6"/>
    </row>
    <row r="7" spans="2:34" s="5" customFormat="1" ht="15" customHeight="1" x14ac:dyDescent="0.35">
      <c r="B7" s="11"/>
      <c r="C7" s="11"/>
      <c r="D7" s="403"/>
      <c r="E7" s="214" t="str">
        <f>'Tab 1 Negotiation Assessment'!D4</f>
        <v>Market Trend Pricing</v>
      </c>
      <c r="F7" s="263">
        <f t="shared" ref="F7:F27" si="0">G7</f>
        <v>3</v>
      </c>
      <c r="G7" s="169">
        <f>IF(I7="Increasing",1, IF(I7="Flat",2, IF(I7="Decreasing",3,"")))</f>
        <v>3</v>
      </c>
      <c r="H7" s="158"/>
      <c r="I7" s="170" t="str">
        <f>'Tab 1 Negotiation Assessment'!D13</f>
        <v>Decreasing</v>
      </c>
      <c r="J7" s="239"/>
      <c r="K7" s="9"/>
      <c r="L7" s="9"/>
      <c r="M7" s="9"/>
      <c r="N7" s="9"/>
      <c r="O7" s="9"/>
      <c r="P7" s="9"/>
      <c r="Q7" s="9"/>
      <c r="R7" s="9"/>
      <c r="S7" s="237"/>
      <c r="T7" s="155"/>
      <c r="U7"/>
      <c r="V7"/>
      <c r="W7"/>
      <c r="X7"/>
      <c r="Y7" s="6"/>
      <c r="Z7" s="6"/>
      <c r="AB7" s="15"/>
      <c r="AD7" s="6"/>
      <c r="AE7" s="6"/>
      <c r="AF7" s="6"/>
    </row>
    <row r="8" spans="2:34" s="5" customFormat="1" ht="18" customHeight="1" thickBot="1" x14ac:dyDescent="0.4">
      <c r="B8" s="11"/>
      <c r="C8" s="11"/>
      <c r="D8" s="404"/>
      <c r="E8" s="214" t="str">
        <f>'Tab 1 Negotiation Assessment'!E4</f>
        <v>Recent Market Developments</v>
      </c>
      <c r="F8" s="263">
        <f t="shared" si="0"/>
        <v>3</v>
      </c>
      <c r="G8" s="169">
        <f>IF(I8="Positive",1, IF(I8="Neutral",2, IF(I8="Negative",3,"")))</f>
        <v>3</v>
      </c>
      <c r="H8" s="158"/>
      <c r="I8" s="170" t="str">
        <f>'Tab 1 Negotiation Assessment'!E13</f>
        <v>Negative</v>
      </c>
      <c r="J8" s="239"/>
      <c r="K8" s="9"/>
      <c r="L8" s="9"/>
      <c r="M8" s="9"/>
      <c r="N8" s="9"/>
      <c r="O8" s="9"/>
      <c r="P8" s="9"/>
      <c r="Q8" s="9"/>
      <c r="R8" s="9"/>
      <c r="S8" s="237"/>
      <c r="T8" s="155"/>
      <c r="U8"/>
      <c r="V8"/>
      <c r="W8"/>
      <c r="X8"/>
      <c r="Y8" s="6"/>
      <c r="Z8" s="6"/>
      <c r="AB8" s="15"/>
      <c r="AD8" s="6"/>
      <c r="AE8" s="6"/>
      <c r="AF8" s="6"/>
    </row>
    <row r="9" spans="2:34" s="5" customFormat="1" ht="15" customHeight="1" x14ac:dyDescent="0.35">
      <c r="B9" s="11"/>
      <c r="C9" s="11"/>
      <c r="D9" s="402" t="s">
        <v>103</v>
      </c>
      <c r="E9" s="213" t="str">
        <f>'Tab 1 Negotiation Assessment'!F4</f>
        <v>Market Share</v>
      </c>
      <c r="F9" s="265">
        <f t="shared" si="0"/>
        <v>2</v>
      </c>
      <c r="G9" s="175">
        <f>IF(I9="Majority",1, IF(I9="Split",2, IF(I9="Low",3,"")))</f>
        <v>2</v>
      </c>
      <c r="H9" s="162"/>
      <c r="I9" s="174" t="str">
        <f>'Tab 1 Negotiation Assessment'!F13</f>
        <v>Split</v>
      </c>
      <c r="J9" s="173"/>
      <c r="K9" s="9"/>
      <c r="L9" s="9"/>
      <c r="M9" s="9"/>
      <c r="N9" s="9"/>
      <c r="O9" s="9"/>
      <c r="P9" s="9"/>
      <c r="Q9" s="9"/>
      <c r="R9" s="9"/>
      <c r="S9" s="237"/>
      <c r="T9" s="155"/>
      <c r="U9"/>
      <c r="V9"/>
      <c r="W9"/>
      <c r="X9"/>
      <c r="Y9" s="6"/>
      <c r="Z9" s="6"/>
      <c r="AB9" s="15"/>
      <c r="AD9" s="6"/>
      <c r="AE9" s="6"/>
      <c r="AF9" s="6"/>
    </row>
    <row r="10" spans="2:34" s="5" customFormat="1" ht="15" customHeight="1" x14ac:dyDescent="0.35">
      <c r="B10" s="11"/>
      <c r="C10" s="11"/>
      <c r="D10" s="403"/>
      <c r="E10" s="214" t="str">
        <f>'Tab 1 Negotiation Assessment'!G4</f>
        <v xml:space="preserve"> Market Performance</v>
      </c>
      <c r="F10" s="263">
        <f t="shared" si="0"/>
        <v>2</v>
      </c>
      <c r="G10" s="169">
        <f>IF(I10="Winning",1, IF(I10="Splitting",2, IF(I10="Losing",3,"")))</f>
        <v>2</v>
      </c>
      <c r="H10" s="158"/>
      <c r="I10" s="170" t="str">
        <f>'Tab 1 Negotiation Assessment'!G13</f>
        <v>Splitting</v>
      </c>
      <c r="J10" s="158"/>
      <c r="K10" s="9"/>
      <c r="L10" s="9"/>
      <c r="M10" s="9"/>
      <c r="N10" s="9"/>
      <c r="O10" s="9"/>
      <c r="P10" s="9"/>
      <c r="Q10" s="9"/>
      <c r="R10" s="9"/>
      <c r="S10" s="237"/>
      <c r="T10" s="155"/>
      <c r="U10"/>
      <c r="V10"/>
      <c r="W10"/>
      <c r="X10"/>
      <c r="Y10" s="6"/>
      <c r="Z10" s="6"/>
      <c r="AB10" s="15"/>
      <c r="AD10" s="6"/>
      <c r="AE10" s="6"/>
      <c r="AF10" s="6"/>
    </row>
    <row r="11" spans="2:34" s="5" customFormat="1" ht="15" customHeight="1" x14ac:dyDescent="0.35">
      <c r="B11" s="11"/>
      <c r="C11" s="11"/>
      <c r="D11" s="403"/>
      <c r="E11" s="214" t="str">
        <f>'Tab 1 Negotiation Assessment'!H4</f>
        <v>Timing</v>
      </c>
      <c r="F11" s="263">
        <f t="shared" si="0"/>
        <v>1</v>
      </c>
      <c r="G11" s="169">
        <f>IF(I11="Good",1, IF(I11="Neutral",2, IF(I11="Poor",3,"")))</f>
        <v>1</v>
      </c>
      <c r="H11" s="158"/>
      <c r="I11" s="170" t="str">
        <f>'Tab 1 Negotiation Assessment'!H13</f>
        <v>Good</v>
      </c>
      <c r="J11" s="158"/>
      <c r="K11" s="9"/>
      <c r="L11" s="9"/>
      <c r="M11" s="9"/>
      <c r="N11" s="9"/>
      <c r="O11" s="9"/>
      <c r="P11" s="9"/>
      <c r="Q11" s="9"/>
      <c r="R11" s="9"/>
      <c r="S11" s="237"/>
      <c r="T11" s="155"/>
      <c r="U11"/>
      <c r="V11"/>
      <c r="W11"/>
      <c r="X11"/>
      <c r="Y11" s="6"/>
      <c r="Z11" s="6"/>
      <c r="AB11" s="15"/>
      <c r="AD11" s="6"/>
      <c r="AE11" s="6"/>
      <c r="AF11" s="6"/>
    </row>
    <row r="12" spans="2:34" s="5" customFormat="1" ht="15" customHeight="1" thickBot="1" x14ac:dyDescent="0.4">
      <c r="B12" s="11"/>
      <c r="C12" s="11"/>
      <c r="D12" s="404"/>
      <c r="E12" s="215" t="str">
        <f>'Tab 1 Negotiation Assessment'!I4</f>
        <v>Incumbent</v>
      </c>
      <c r="F12" s="266">
        <f t="shared" si="0"/>
        <v>2</v>
      </c>
      <c r="G12" s="171">
        <f>IF(I12="Yes",1, IF(I12="Neutral",2, IF(I12="Competitor",3,"")))</f>
        <v>2</v>
      </c>
      <c r="H12" s="160"/>
      <c r="I12" s="172" t="str">
        <f>'Tab 1 Negotiation Assessment'!I13</f>
        <v>Neutral</v>
      </c>
      <c r="J12" s="241"/>
      <c r="K12" s="9"/>
      <c r="L12" s="9"/>
      <c r="M12" s="9"/>
      <c r="N12" s="9"/>
      <c r="O12" s="9"/>
      <c r="P12" s="9"/>
      <c r="Q12" s="9"/>
      <c r="R12" s="9"/>
      <c r="S12" s="237"/>
      <c r="T12" s="155"/>
      <c r="U12"/>
      <c r="V12"/>
      <c r="W12"/>
      <c r="X12"/>
      <c r="Y12" s="6"/>
      <c r="Z12" s="6"/>
      <c r="AB12" s="15"/>
      <c r="AD12" s="6"/>
      <c r="AE12" s="6"/>
      <c r="AF12" s="6"/>
    </row>
    <row r="13" spans="2:34" s="5" customFormat="1" ht="15" customHeight="1" x14ac:dyDescent="0.35">
      <c r="B13" s="11"/>
      <c r="C13" s="11"/>
      <c r="D13" s="402" t="s">
        <v>102</v>
      </c>
      <c r="E13" s="213" t="str">
        <f>'Tab 1 Negotiation Assessment'!J4</f>
        <v>Customer's Preferred Relationship</v>
      </c>
      <c r="F13" s="265">
        <f t="shared" si="0"/>
        <v>2</v>
      </c>
      <c r="G13" s="175">
        <f>IF(I13="Enterprise",1, IF(I13="Consultative",2, IF(I13="Transactional",3,"")))</f>
        <v>2</v>
      </c>
      <c r="H13" s="162"/>
      <c r="I13" s="174" t="str">
        <f>'Tab 1 Negotiation Assessment'!J13</f>
        <v>Consultative</v>
      </c>
      <c r="J13" s="173"/>
      <c r="K13" s="9"/>
      <c r="L13" s="9"/>
      <c r="M13" s="9"/>
      <c r="N13" s="9"/>
      <c r="O13" s="9"/>
      <c r="P13" s="9"/>
      <c r="Q13" s="9"/>
      <c r="R13" s="9"/>
      <c r="S13" s="237"/>
      <c r="T13" s="155"/>
      <c r="U13"/>
      <c r="V13"/>
      <c r="W13"/>
      <c r="X13"/>
      <c r="Y13" s="6"/>
      <c r="Z13" s="6"/>
      <c r="AB13" s="15"/>
      <c r="AD13" s="6"/>
      <c r="AE13" s="6"/>
      <c r="AF13" s="6"/>
    </row>
    <row r="14" spans="2:34" s="5" customFormat="1" ht="15" customHeight="1" x14ac:dyDescent="0.35">
      <c r="B14" s="11"/>
      <c r="C14" s="11"/>
      <c r="D14" s="403"/>
      <c r="E14" s="214" t="str">
        <f>'Tab 1 Negotiation Assessment'!K4</f>
        <v>Can We Compete</v>
      </c>
      <c r="F14" s="263">
        <f t="shared" si="0"/>
        <v>1</v>
      </c>
      <c r="G14" s="169">
        <f>IF(I14="Strong",1, IF(I14="Neutral",2, IF(I14="Weak",3,"")))</f>
        <v>1</v>
      </c>
      <c r="H14" s="158"/>
      <c r="I14" s="170" t="str">
        <f>'Tab 1 Negotiation Assessment'!K13</f>
        <v>Strong</v>
      </c>
      <c r="J14" s="239"/>
      <c r="K14" s="9"/>
      <c r="L14" s="9"/>
      <c r="M14" s="9"/>
      <c r="N14" s="9"/>
      <c r="O14" s="9"/>
      <c r="P14" s="9"/>
      <c r="Q14" s="9"/>
      <c r="R14" s="9"/>
      <c r="S14" s="237"/>
      <c r="T14" s="155"/>
      <c r="U14"/>
      <c r="V14"/>
      <c r="W14"/>
      <c r="X14"/>
      <c r="Y14" s="6"/>
      <c r="Z14" s="6"/>
      <c r="AB14" s="15"/>
      <c r="AD14" s="6"/>
      <c r="AE14" s="6"/>
      <c r="AF14" s="6"/>
    </row>
    <row r="15" spans="2:34" s="5" customFormat="1" ht="15" customHeight="1" x14ac:dyDescent="0.35">
      <c r="B15" s="11"/>
      <c r="C15" s="11"/>
      <c r="D15" s="403"/>
      <c r="E15" s="214" t="str">
        <f>'Tab 1 Negotiation Assessment'!L4</f>
        <v>Can We Win</v>
      </c>
      <c r="F15" s="263">
        <f t="shared" si="0"/>
        <v>1</v>
      </c>
      <c r="G15" s="169">
        <f>IF(I15="Strong",1, IF(I15="Neutral",2, IF(I15="Weak",3,"")))</f>
        <v>1</v>
      </c>
      <c r="H15" s="158"/>
      <c r="I15" s="170" t="str">
        <f>'Tab 1 Negotiation Assessment'!L13</f>
        <v>Strong</v>
      </c>
      <c r="J15" s="239"/>
      <c r="K15" s="9"/>
      <c r="L15" s="9"/>
      <c r="M15" s="9"/>
      <c r="N15" s="9"/>
      <c r="O15" s="9"/>
      <c r="P15" s="9"/>
      <c r="Q15" s="9"/>
      <c r="R15" s="9"/>
      <c r="S15" s="237"/>
      <c r="T15" s="155"/>
      <c r="U15"/>
      <c r="V15"/>
      <c r="W15"/>
      <c r="X15"/>
      <c r="Y15" s="6"/>
      <c r="Z15" s="6"/>
      <c r="AB15" s="15"/>
      <c r="AD15" s="6"/>
      <c r="AE15" s="6"/>
      <c r="AF15" s="6"/>
    </row>
    <row r="16" spans="2:34" s="5" customFormat="1" ht="15" customHeight="1" thickBot="1" x14ac:dyDescent="0.4">
      <c r="B16" s="11"/>
      <c r="C16" s="11"/>
      <c r="D16" s="404"/>
      <c r="E16" s="214" t="str">
        <f>'Tab 1 Negotiation Assessment'!M4</f>
        <v>Is It Worth Winning</v>
      </c>
      <c r="F16" s="263">
        <f t="shared" si="0"/>
        <v>2</v>
      </c>
      <c r="G16" s="169">
        <f>IF(I16="Above",1, IF(I16="At Target",2, IF(I16="Below",3,"")))</f>
        <v>2</v>
      </c>
      <c r="H16" s="158"/>
      <c r="I16" s="158" t="str">
        <f>'Tab 1 Negotiation Assessment'!M13</f>
        <v>At Target</v>
      </c>
      <c r="J16" s="239"/>
      <c r="K16" s="9"/>
      <c r="L16" s="9"/>
      <c r="M16" s="9"/>
      <c r="N16" s="9"/>
      <c r="O16" s="9"/>
      <c r="P16" s="9"/>
      <c r="Q16" s="9"/>
      <c r="R16" s="9"/>
      <c r="S16" s="237"/>
      <c r="T16" s="155"/>
      <c r="U16"/>
      <c r="V16"/>
      <c r="W16"/>
      <c r="X16"/>
      <c r="Y16" s="6"/>
      <c r="Z16" s="6"/>
      <c r="AB16" s="15"/>
      <c r="AD16" s="6"/>
      <c r="AE16" s="6"/>
      <c r="AF16" s="6"/>
    </row>
    <row r="17" spans="2:32" s="5" customFormat="1" ht="20.25" customHeight="1" thickBot="1" x14ac:dyDescent="0.4">
      <c r="B17" s="11"/>
      <c r="C17" s="11"/>
      <c r="D17" s="216"/>
      <c r="E17" s="215" t="str">
        <f>'Tab 1 Negotiation Assessment'!N4</f>
        <v>Strategic</v>
      </c>
      <c r="F17" s="266">
        <f t="shared" si="0"/>
        <v>3</v>
      </c>
      <c r="G17" s="171">
        <f>IF(I17="Yes",1, IF(I17="Neutral",2, IF(I17="Competitor",3,"")))</f>
        <v>3</v>
      </c>
      <c r="H17" s="160"/>
      <c r="I17" s="160" t="str">
        <f>'Tab 1 Negotiation Assessment'!N13</f>
        <v>Competitor</v>
      </c>
      <c r="J17" s="241"/>
      <c r="K17" s="9"/>
      <c r="L17" s="9"/>
      <c r="M17" s="9"/>
      <c r="N17" s="9"/>
      <c r="O17" s="9"/>
      <c r="P17" s="9"/>
      <c r="Q17" s="9"/>
      <c r="R17" s="9"/>
      <c r="S17" s="237"/>
      <c r="T17" s="155"/>
      <c r="U17"/>
      <c r="V17"/>
      <c r="W17"/>
      <c r="X17"/>
      <c r="Y17" s="6"/>
      <c r="Z17" s="6"/>
      <c r="AB17" s="15"/>
      <c r="AD17" s="6"/>
      <c r="AE17" s="6"/>
      <c r="AF17" s="6"/>
    </row>
    <row r="18" spans="2:32" s="5" customFormat="1" ht="15" customHeight="1" x14ac:dyDescent="0.35">
      <c r="B18" s="11"/>
      <c r="C18" s="11"/>
      <c r="D18" s="402" t="s">
        <v>152</v>
      </c>
      <c r="E18" s="213" t="str">
        <f>'Tab 1 Negotiation Assessment'!O4</f>
        <v>Volume of Work Under Stated</v>
      </c>
      <c r="F18" s="265">
        <f t="shared" si="0"/>
        <v>1</v>
      </c>
      <c r="G18" s="175">
        <f>IF(I18="&gt;10%",1, IF(I18="&lt;=10%",2, IF(I18="Accurate",3,"")))</f>
        <v>1</v>
      </c>
      <c r="H18" s="162"/>
      <c r="I18" s="174" t="str">
        <f>'Tab 1 Negotiation Assessment'!O13</f>
        <v>&gt;10%</v>
      </c>
      <c r="J18" s="173"/>
      <c r="K18" s="9"/>
      <c r="L18" s="9"/>
      <c r="M18" s="9"/>
      <c r="N18" s="9"/>
      <c r="O18" s="9"/>
      <c r="P18" s="9"/>
      <c r="Q18" s="9"/>
      <c r="R18" s="9"/>
      <c r="S18" s="237"/>
      <c r="T18" s="155"/>
      <c r="U18"/>
      <c r="V18"/>
      <c r="W18"/>
      <c r="X18"/>
      <c r="Y18" s="6"/>
      <c r="Z18" s="6"/>
      <c r="AB18" s="15"/>
      <c r="AD18" s="6"/>
      <c r="AE18" s="6"/>
      <c r="AF18" s="6"/>
    </row>
    <row r="19" spans="2:32" s="5" customFormat="1" ht="15" customHeight="1" x14ac:dyDescent="0.35">
      <c r="B19" s="11"/>
      <c r="C19" s="11"/>
      <c r="D19" s="403"/>
      <c r="E19" s="214" t="str">
        <f>'Tab 1 Negotiation Assessment'!P4</f>
        <v>Volume of Work  Over Stated</v>
      </c>
      <c r="F19" s="263">
        <f t="shared" si="0"/>
        <v>1</v>
      </c>
      <c r="G19" s="169">
        <f>IF(I19="Accurate",1, IF(I19="&lt;=10%",2, IF(I19="&gt;10%",3,"")))</f>
        <v>1</v>
      </c>
      <c r="H19" s="158"/>
      <c r="I19" s="238" t="str">
        <f>'Tab 1 Negotiation Assessment'!P13</f>
        <v>Accurate</v>
      </c>
      <c r="J19" s="239"/>
      <c r="K19" s="9"/>
      <c r="L19" s="9"/>
      <c r="M19" s="9"/>
      <c r="N19" s="9"/>
      <c r="O19" s="9"/>
      <c r="P19" s="9"/>
      <c r="Q19" s="9"/>
      <c r="R19" s="9"/>
      <c r="S19" s="237"/>
      <c r="T19" s="155"/>
      <c r="U19"/>
      <c r="V19"/>
      <c r="W19"/>
      <c r="X19"/>
      <c r="Y19" s="6"/>
      <c r="Z19" s="6"/>
      <c r="AB19" s="15"/>
      <c r="AD19" s="6"/>
      <c r="AE19" s="6"/>
      <c r="AF19" s="6"/>
    </row>
    <row r="20" spans="2:32" s="5" customFormat="1" ht="15" customHeight="1" x14ac:dyDescent="0.35">
      <c r="B20" s="11"/>
      <c r="C20" s="11"/>
      <c r="D20" s="403"/>
      <c r="E20" s="214" t="str">
        <f>'Tab 1 Negotiation Assessment'!Q4</f>
        <v>Services Extraneous</v>
      </c>
      <c r="F20" s="263">
        <v>2</v>
      </c>
      <c r="G20" s="169">
        <f>IF(I20="&gt;10%",1, IF(I20="&lt;=10%",2, IF(I20="None",3,"")))</f>
        <v>3</v>
      </c>
      <c r="H20" s="158"/>
      <c r="I20" s="170" t="str">
        <f>'Tab 1 Negotiation Assessment'!Q13</f>
        <v>None</v>
      </c>
      <c r="J20" s="239"/>
      <c r="K20" s="9"/>
      <c r="L20" s="9"/>
      <c r="M20" s="9"/>
      <c r="N20" s="9"/>
      <c r="O20" s="9"/>
      <c r="P20" s="9"/>
      <c r="Q20" s="9"/>
      <c r="R20" s="9"/>
      <c r="S20" s="237"/>
      <c r="T20" s="155"/>
      <c r="U20"/>
      <c r="V20"/>
      <c r="W20"/>
      <c r="X20"/>
      <c r="Y20" s="6"/>
      <c r="Z20" s="6"/>
      <c r="AB20" s="15"/>
      <c r="AD20" s="6"/>
      <c r="AE20" s="6"/>
      <c r="AF20" s="6"/>
    </row>
    <row r="21" spans="2:32" s="5" customFormat="1" ht="15" customHeight="1" thickBot="1" x14ac:dyDescent="0.4">
      <c r="B21" s="11"/>
      <c r="C21" s="11"/>
      <c r="D21" s="404"/>
      <c r="E21" s="214" t="str">
        <f>'Tab 1 Negotiation Assessment'!R4</f>
        <v>Services Omitted</v>
      </c>
      <c r="F21" s="263">
        <f t="shared" si="0"/>
        <v>1</v>
      </c>
      <c r="G21" s="169">
        <f>IF(I21="&gt;10%",1, IF(I21="&lt;=10%",2, IF(I21="None",3,"")))</f>
        <v>1</v>
      </c>
      <c r="H21" s="158"/>
      <c r="I21" s="170" t="str">
        <f>'Tab 1 Negotiation Assessment'!R13</f>
        <v>&gt;10%</v>
      </c>
      <c r="J21" s="239"/>
      <c r="K21" s="9"/>
      <c r="L21" s="9"/>
      <c r="M21" s="9"/>
      <c r="N21" s="9"/>
      <c r="O21" s="9"/>
      <c r="P21" s="9"/>
      <c r="Q21" s="9"/>
      <c r="R21" s="9"/>
      <c r="S21" s="237"/>
      <c r="T21" s="155"/>
      <c r="U21"/>
      <c r="V21"/>
      <c r="W21"/>
      <c r="X21"/>
      <c r="Y21" s="6"/>
      <c r="Z21" s="6"/>
      <c r="AB21" s="15"/>
      <c r="AD21" s="6"/>
      <c r="AE21" s="6"/>
      <c r="AF21" s="6"/>
    </row>
    <row r="22" spans="2:32" s="5" customFormat="1" ht="20.25" customHeight="1" thickBot="1" x14ac:dyDescent="0.4">
      <c r="B22" s="11"/>
      <c r="C22" s="11"/>
      <c r="D22" s="402"/>
      <c r="E22" s="215" t="str">
        <f>'Tab 1 Negotiation Assessment'!S4</f>
        <v>Services Implied</v>
      </c>
      <c r="F22" s="266">
        <f t="shared" si="0"/>
        <v>1</v>
      </c>
      <c r="G22" s="171">
        <f>IF(I22="&gt;10%",1, IF(I22="&lt;=10%",2, IF(I22="None",3,"")))</f>
        <v>1</v>
      </c>
      <c r="H22" s="160"/>
      <c r="I22" s="172" t="str">
        <f>'Tab 1 Negotiation Assessment'!S13</f>
        <v>&gt;10%</v>
      </c>
      <c r="J22" s="241"/>
      <c r="K22" s="9"/>
      <c r="L22" s="9"/>
      <c r="M22" s="9"/>
      <c r="N22" s="9"/>
      <c r="O22" s="9"/>
      <c r="P22" s="9"/>
      <c r="Q22" s="9"/>
      <c r="R22" s="9"/>
      <c r="S22" s="237"/>
      <c r="T22" s="155"/>
      <c r="U22"/>
      <c r="V22"/>
      <c r="W22"/>
      <c r="X22"/>
      <c r="Y22" s="6"/>
      <c r="Z22" s="6"/>
      <c r="AB22" s="15"/>
      <c r="AD22" s="6"/>
      <c r="AE22" s="6"/>
      <c r="AF22" s="6"/>
    </row>
    <row r="23" spans="2:32" s="5" customFormat="1" ht="15" customHeight="1" x14ac:dyDescent="0.35">
      <c r="B23" s="11"/>
      <c r="C23" s="11"/>
      <c r="D23" s="403"/>
      <c r="E23" s="213" t="str">
        <f>'Tab 1 Negotiation Assessment'!T4</f>
        <v>Award</v>
      </c>
      <c r="F23" s="265">
        <f t="shared" si="0"/>
        <v>1</v>
      </c>
      <c r="G23" s="175">
        <f>IF(I23="Single",1, IF(I23="Split",2, IF(I23="Call Off",3,"")))</f>
        <v>1</v>
      </c>
      <c r="H23" s="162"/>
      <c r="I23" s="174" t="str">
        <f>'Tab 1 Negotiation Assessment'!T13</f>
        <v>Single</v>
      </c>
      <c r="J23" s="173"/>
      <c r="K23" s="9"/>
      <c r="L23" s="9"/>
      <c r="M23" s="9"/>
      <c r="N23" s="9"/>
      <c r="O23" s="9"/>
      <c r="P23" s="9"/>
      <c r="Q23" s="9"/>
      <c r="R23" s="9"/>
      <c r="S23" s="237"/>
      <c r="T23" s="155"/>
      <c r="U23"/>
      <c r="V23"/>
      <c r="W23"/>
      <c r="X23"/>
      <c r="Y23" s="6"/>
      <c r="Z23" s="6"/>
      <c r="AB23" s="15"/>
      <c r="AD23" s="6"/>
      <c r="AE23" s="6"/>
      <c r="AF23" s="6"/>
    </row>
    <row r="24" spans="2:32" s="5" customFormat="1" ht="15" customHeight="1" x14ac:dyDescent="0.35">
      <c r="B24" s="11"/>
      <c r="C24" s="11"/>
      <c r="D24" s="403"/>
      <c r="E24" s="214" t="str">
        <f>'Tab 1 Negotiation Assessment'!U4</f>
        <v>Specification Under</v>
      </c>
      <c r="F24" s="263">
        <f t="shared" si="0"/>
        <v>1</v>
      </c>
      <c r="G24" s="169">
        <f>IF(I24="&gt;10%",1, IF(I24="&lt;=10%",2, IF(I24="None",3,"")))</f>
        <v>1</v>
      </c>
      <c r="H24" s="158"/>
      <c r="I24" s="170" t="str">
        <f>'Tab 1 Negotiation Assessment'!U13</f>
        <v>&gt;10%</v>
      </c>
      <c r="J24" s="239"/>
      <c r="K24" s="9"/>
      <c r="L24" s="9"/>
      <c r="M24" s="9"/>
      <c r="N24" s="9"/>
      <c r="O24" s="9"/>
      <c r="P24" s="9"/>
      <c r="Q24" s="9"/>
      <c r="R24" s="9"/>
      <c r="S24" s="237"/>
      <c r="T24" s="155"/>
      <c r="U24"/>
      <c r="V24"/>
      <c r="W24"/>
      <c r="X24"/>
      <c r="Y24" s="6"/>
      <c r="Z24" s="6"/>
      <c r="AB24" s="15"/>
      <c r="AD24" s="6"/>
      <c r="AE24" s="6"/>
      <c r="AF24" s="6"/>
    </row>
    <row r="25" spans="2:32" s="5" customFormat="1" ht="15" customHeight="1" thickBot="1" x14ac:dyDescent="0.4">
      <c r="B25" s="11"/>
      <c r="C25" s="11"/>
      <c r="D25" s="404"/>
      <c r="E25" s="214" t="str">
        <f>'Tab 1 Negotiation Assessment'!V4</f>
        <v>Specification Over</v>
      </c>
      <c r="F25" s="263">
        <f t="shared" si="0"/>
        <v>2</v>
      </c>
      <c r="G25" s="169">
        <f>IF(I25="Accurate",1, IF(I25="&lt;=10%",2, IF(I25="&gt;10%",3,"")))</f>
        <v>2</v>
      </c>
      <c r="H25" s="158"/>
      <c r="I25" s="170" t="str">
        <f>'Tab 1 Negotiation Assessment'!V13</f>
        <v>&lt;=10%</v>
      </c>
      <c r="J25" s="239"/>
      <c r="K25" s="9"/>
      <c r="L25" s="9"/>
      <c r="M25" s="9"/>
      <c r="N25" s="9"/>
      <c r="O25" s="9"/>
      <c r="P25" s="9"/>
      <c r="Q25" s="9"/>
      <c r="R25" s="9"/>
      <c r="S25" s="237"/>
      <c r="T25" s="155"/>
      <c r="U25"/>
      <c r="V25"/>
      <c r="W25"/>
      <c r="X25"/>
      <c r="Y25" s="6"/>
      <c r="Z25" s="6"/>
      <c r="AB25" s="15"/>
      <c r="AD25" s="6"/>
      <c r="AE25" s="6"/>
      <c r="AF25" s="6"/>
    </row>
    <row r="26" spans="2:32" s="5" customFormat="1" ht="15" customHeight="1" x14ac:dyDescent="0.35">
      <c r="B26" s="11"/>
      <c r="C26" s="11"/>
      <c r="D26" s="402"/>
      <c r="E26" s="214" t="str">
        <f>'Tab 1 Negotiation Assessment'!W4</f>
        <v>Contract Risks</v>
      </c>
      <c r="F26" s="263">
        <f t="shared" si="0"/>
        <v>3</v>
      </c>
      <c r="G26" s="169">
        <f>IF(I26="Compliant",1, IF(I26="Minor",2, IF(I26="Non-Compliant",3,"")))</f>
        <v>3</v>
      </c>
      <c r="H26" s="158"/>
      <c r="I26" s="170" t="str">
        <f>'Tab 1 Negotiation Assessment'!W13</f>
        <v>Non-compliant</v>
      </c>
      <c r="J26" s="239"/>
      <c r="K26" s="9"/>
      <c r="L26" s="9"/>
      <c r="M26" s="9"/>
      <c r="N26" s="9"/>
      <c r="O26" s="9"/>
      <c r="P26" s="9"/>
      <c r="Q26" s="9"/>
      <c r="R26" s="9"/>
      <c r="S26" s="237"/>
      <c r="T26" s="155"/>
      <c r="U26"/>
      <c r="V26"/>
      <c r="W26"/>
      <c r="X26"/>
      <c r="Y26" s="6"/>
      <c r="Z26" s="6"/>
      <c r="AB26" s="15"/>
      <c r="AD26" s="6"/>
      <c r="AE26" s="6"/>
      <c r="AF26" s="6"/>
    </row>
    <row r="27" spans="2:32" s="5" customFormat="1" ht="15" customHeight="1" thickBot="1" x14ac:dyDescent="0.4">
      <c r="B27" s="11"/>
      <c r="C27" s="11"/>
      <c r="D27" s="403"/>
      <c r="E27" s="215" t="str">
        <f>'Tab 1 Negotiation Assessment'!X4</f>
        <v>Business
 Risks</v>
      </c>
      <c r="F27" s="266">
        <f t="shared" si="0"/>
        <v>1</v>
      </c>
      <c r="G27" s="171">
        <f>IF(I27="Low",1, IF(I27="Medium",2, IF(I27="High",3,"")))</f>
        <v>1</v>
      </c>
      <c r="H27" s="160"/>
      <c r="I27" s="172" t="str">
        <f>'Tab 1 Negotiation Assessment'!X13</f>
        <v>Low</v>
      </c>
      <c r="J27" s="241"/>
      <c r="K27" s="9"/>
      <c r="L27" s="9"/>
      <c r="M27" s="9"/>
      <c r="N27" s="9"/>
      <c r="O27" s="9"/>
      <c r="P27" s="9"/>
      <c r="Q27" s="9"/>
      <c r="R27" s="9"/>
      <c r="S27" s="237"/>
      <c r="T27" s="155"/>
      <c r="U27"/>
      <c r="V27"/>
      <c r="W27"/>
      <c r="X27"/>
      <c r="Y27" s="6"/>
      <c r="Z27" s="6"/>
      <c r="AB27" s="15"/>
      <c r="AD27" s="6"/>
      <c r="AE27" s="6"/>
      <c r="AF27" s="6"/>
    </row>
    <row r="28" spans="2:32" s="5" customFormat="1" ht="15" customHeight="1" x14ac:dyDescent="0.35">
      <c r="B28" s="11"/>
      <c r="C28" s="11"/>
      <c r="D28" s="389" t="s">
        <v>123</v>
      </c>
      <c r="E28" s="213" t="str">
        <f>'Tab 1 Negotiation Assessment'!Y4</f>
        <v>Lead Negotiator</v>
      </c>
      <c r="F28" s="265">
        <f>G28</f>
        <v>3</v>
      </c>
      <c r="G28" s="98">
        <f>IF(I28="Approver",1, IF(I28="Decision Maker",2, IF(I28="User/Evaluator",3,"")))</f>
        <v>3</v>
      </c>
      <c r="H28" s="70"/>
      <c r="I28" s="269" t="str">
        <f>'Tab 1 Negotiation Assessment'!Y13</f>
        <v>User/Evaluator</v>
      </c>
      <c r="J28" s="73"/>
      <c r="K28" s="9"/>
      <c r="L28" s="9"/>
      <c r="M28" s="9"/>
      <c r="N28" s="9"/>
      <c r="O28" s="9"/>
      <c r="P28" s="9"/>
      <c r="Q28" s="9"/>
      <c r="R28" s="9"/>
      <c r="S28" s="237"/>
      <c r="T28" s="155"/>
      <c r="U28"/>
      <c r="V28"/>
      <c r="W28"/>
      <c r="X28"/>
      <c r="Y28" s="6"/>
      <c r="Z28" s="6"/>
      <c r="AB28" s="15"/>
      <c r="AD28" s="6"/>
      <c r="AE28" s="6"/>
      <c r="AF28" s="6"/>
    </row>
    <row r="29" spans="2:32" s="5" customFormat="1" ht="15" customHeight="1" x14ac:dyDescent="0.35">
      <c r="B29" s="11"/>
      <c r="C29" s="11"/>
      <c r="D29" s="389"/>
      <c r="E29" s="214" t="str">
        <f>'Tab 1 Negotiation Assessment'!Z4</f>
        <v>Lead Negotiator Alignment</v>
      </c>
      <c r="F29" s="263">
        <f>G29</f>
        <v>1</v>
      </c>
      <c r="G29" s="99">
        <f>IF(I29="Supporter/Mentor",1, IF(I29="Neutral",2, IF(I29="Non Supporter",3,"")))</f>
        <v>1</v>
      </c>
      <c r="H29" s="26"/>
      <c r="I29" s="270" t="str">
        <f>'Tab 1 Negotiation Assessment'!Z13</f>
        <v>Supporter/Mentor</v>
      </c>
      <c r="J29" s="237"/>
      <c r="K29" s="9"/>
      <c r="L29" s="9"/>
      <c r="M29" s="9"/>
      <c r="N29" s="9"/>
      <c r="O29" s="9"/>
      <c r="P29" s="9"/>
      <c r="Q29" s="9"/>
      <c r="R29" s="9"/>
      <c r="S29" s="237"/>
      <c r="T29" s="155"/>
      <c r="U29"/>
      <c r="V29"/>
      <c r="W29"/>
      <c r="X29"/>
      <c r="Y29" s="6"/>
      <c r="Z29" s="6"/>
      <c r="AB29" s="15"/>
      <c r="AD29" s="6"/>
      <c r="AE29" s="6"/>
      <c r="AF29" s="6"/>
    </row>
    <row r="30" spans="2:32" s="5" customFormat="1" ht="15" customHeight="1" x14ac:dyDescent="0.35">
      <c r="B30" s="11"/>
      <c r="C30" s="11"/>
      <c r="D30" s="389"/>
      <c r="E30" s="214" t="str">
        <f>'Tab 1 Negotiation Assessment'!AA4</f>
        <v>Lead Negotiator Influence</v>
      </c>
      <c r="F30" s="263">
        <f>G30</f>
        <v>1</v>
      </c>
      <c r="G30" s="99">
        <f>IF(I30="High",1, IF(I30="Medium",2, IF(I30="Low",3,"")))</f>
        <v>1</v>
      </c>
      <c r="H30" s="26"/>
      <c r="I30" s="270" t="str">
        <f>'Tab 1 Negotiation Assessment'!AA13</f>
        <v>High</v>
      </c>
      <c r="J30" s="250"/>
      <c r="K30" s="9"/>
      <c r="L30" s="9"/>
      <c r="M30" s="9"/>
      <c r="N30" s="9"/>
      <c r="O30" s="9"/>
      <c r="P30" s="9"/>
      <c r="Q30" s="9"/>
      <c r="R30" s="9"/>
      <c r="S30" s="250"/>
      <c r="T30" s="155"/>
      <c r="U30"/>
      <c r="V30"/>
      <c r="W30"/>
      <c r="X30"/>
      <c r="Y30" s="6"/>
      <c r="Z30" s="6"/>
      <c r="AB30" s="15"/>
      <c r="AD30" s="6"/>
      <c r="AE30" s="6"/>
      <c r="AF30" s="6"/>
    </row>
    <row r="31" spans="2:32" s="5" customFormat="1" ht="15" customHeight="1" x14ac:dyDescent="0.35">
      <c r="B31" s="11"/>
      <c r="C31" s="11"/>
      <c r="D31" s="389"/>
      <c r="E31" s="214" t="str">
        <f>'Tab 1 Negotiation Assessment'!AB4</f>
        <v>BATNA Customer</v>
      </c>
      <c r="F31" s="263">
        <f>G31</f>
        <v>2</v>
      </c>
      <c r="G31" s="99">
        <f>IF(I31="Worst",1, IF(I31="Same",2, IF(I31="Better",3,"")))</f>
        <v>2</v>
      </c>
      <c r="H31" s="26"/>
      <c r="I31" s="270" t="str">
        <f>'Tab 1 Negotiation Assessment'!AB13</f>
        <v>Same</v>
      </c>
      <c r="J31" s="237"/>
      <c r="K31" s="9"/>
      <c r="L31" s="9"/>
      <c r="M31" s="9"/>
      <c r="N31" s="9"/>
      <c r="O31" s="9"/>
      <c r="P31" s="9"/>
      <c r="Q31" s="9"/>
      <c r="R31" s="9"/>
      <c r="S31" s="237"/>
      <c r="T31" s="155"/>
      <c r="U31"/>
      <c r="V31"/>
      <c r="W31"/>
      <c r="X31"/>
      <c r="Y31" s="6"/>
      <c r="Z31" s="6"/>
      <c r="AB31" s="15"/>
      <c r="AD31" s="6"/>
      <c r="AE31" s="6"/>
      <c r="AF31" s="6"/>
    </row>
    <row r="32" spans="2:32" s="5" customFormat="1" ht="15" customHeight="1" x14ac:dyDescent="0.35">
      <c r="B32" s="11"/>
      <c r="C32" s="11"/>
      <c r="D32" s="389"/>
      <c r="E32" s="214" t="str">
        <f>'Tab 1 Negotiation Assessment'!AC4</f>
        <v>BATNA Your Company</v>
      </c>
      <c r="F32" s="263">
        <f>G32</f>
        <v>1</v>
      </c>
      <c r="G32" s="99">
        <f>IF(I32="Better",1, IF(I32="Same",2, IF(I32="Worst",3,"")))</f>
        <v>1</v>
      </c>
      <c r="H32" s="26"/>
      <c r="I32" s="270" t="str">
        <f>'Tab 1 Negotiation Assessment'!AC13</f>
        <v>Better</v>
      </c>
      <c r="J32" s="237"/>
      <c r="K32" s="9"/>
      <c r="L32" s="9"/>
      <c r="M32" s="9"/>
      <c r="N32" s="9"/>
      <c r="O32" s="9"/>
      <c r="P32" s="9"/>
      <c r="Q32" s="9"/>
      <c r="R32" s="9"/>
      <c r="S32" s="237"/>
      <c r="T32" s="155"/>
      <c r="U32"/>
      <c r="V32"/>
      <c r="W32"/>
      <c r="X32"/>
      <c r="Y32" s="6"/>
      <c r="Z32" s="6"/>
      <c r="AB32" s="15"/>
      <c r="AD32" s="6"/>
      <c r="AE32" s="6"/>
      <c r="AF32" s="6"/>
    </row>
    <row r="33" spans="2:34" s="5" customFormat="1" ht="15" customHeight="1" x14ac:dyDescent="0.35">
      <c r="B33" s="11"/>
      <c r="C33" s="11"/>
      <c r="D33" s="389"/>
      <c r="E33" s="214" t="str">
        <f>'Tab 1 Negotiation Assessment'!AD4</f>
        <v xml:space="preserve"> Negotiation Price Issues </v>
      </c>
      <c r="F33" s="263">
        <v>1</v>
      </c>
      <c r="G33" s="99">
        <f>IF(I33="Strong Position",1, IF(I33="Weak Position",2, IF(I33="Non Negotiable",3,"")))</f>
        <v>1</v>
      </c>
      <c r="H33" s="26"/>
      <c r="I33" s="270" t="str">
        <f>'Tab 1 Negotiation Assessment'!AD13</f>
        <v>Strong Position</v>
      </c>
      <c r="J33" s="237"/>
      <c r="K33" s="9"/>
      <c r="L33" s="9"/>
      <c r="M33" s="9"/>
      <c r="N33" s="9"/>
      <c r="O33" s="9"/>
      <c r="P33" s="9"/>
      <c r="Q33" s="9"/>
      <c r="R33" s="9"/>
      <c r="S33" s="237"/>
      <c r="T33" s="155"/>
      <c r="U33"/>
      <c r="V33"/>
      <c r="W33"/>
      <c r="X33"/>
      <c r="Y33" s="6"/>
      <c r="Z33" s="6"/>
      <c r="AB33" s="15"/>
      <c r="AD33" s="6"/>
      <c r="AE33" s="6"/>
      <c r="AF33" s="6"/>
    </row>
    <row r="34" spans="2:34" s="5" customFormat="1" ht="15" customHeight="1" thickBot="1" x14ac:dyDescent="0.4">
      <c r="B34" s="11"/>
      <c r="C34" s="11"/>
      <c r="D34" s="389"/>
      <c r="E34" s="215" t="str">
        <f>'Tab 1 Negotiation Assessment'!AE4</f>
        <v xml:space="preserve"> Negotiation Other Issues</v>
      </c>
      <c r="F34" s="266">
        <v>3</v>
      </c>
      <c r="G34" s="100">
        <f>IF(I34="Strong Position",1, IF(I34="Weak Position",2, IF(I34="Non Negotiable",3,"")))</f>
        <v>3</v>
      </c>
      <c r="H34" s="12"/>
      <c r="I34" s="271" t="str">
        <f>'Tab 1 Negotiation Assessment'!AE13</f>
        <v>Non Negotiable</v>
      </c>
      <c r="J34" s="267"/>
      <c r="K34" s="9"/>
      <c r="L34" s="9"/>
      <c r="M34" s="9"/>
      <c r="N34" s="9"/>
      <c r="O34" s="9"/>
      <c r="P34" s="9"/>
      <c r="Q34" s="9"/>
      <c r="R34" s="9"/>
      <c r="S34" s="237"/>
      <c r="T34" s="155"/>
      <c r="U34"/>
      <c r="V34"/>
      <c r="W34"/>
      <c r="X34"/>
      <c r="Y34" s="6"/>
      <c r="Z34" s="6"/>
      <c r="AB34" s="15"/>
      <c r="AD34" s="6"/>
      <c r="AE34" s="6"/>
      <c r="AF34" s="6"/>
    </row>
    <row r="35" spans="2:34" s="5" customFormat="1" ht="17.25" customHeight="1" thickBot="1" x14ac:dyDescent="0.4">
      <c r="B35" s="11"/>
      <c r="C35" s="11"/>
      <c r="D35" s="412" t="s">
        <v>153</v>
      </c>
      <c r="E35" s="219" t="s">
        <v>145</v>
      </c>
      <c r="F35" s="218"/>
      <c r="G35" s="177">
        <f>COUNTIF(G5:G34,1)</f>
        <v>15</v>
      </c>
      <c r="H35" s="162"/>
      <c r="I35" s="162"/>
      <c r="J35" s="173"/>
      <c r="K35" s="9"/>
      <c r="L35" s="9"/>
      <c r="M35" s="9"/>
      <c r="N35" s="9"/>
      <c r="O35" s="9"/>
      <c r="P35" s="9"/>
      <c r="Q35" s="9"/>
      <c r="R35" s="9"/>
      <c r="S35" s="237"/>
      <c r="T35" s="155"/>
      <c r="U35"/>
      <c r="V35"/>
      <c r="W35"/>
      <c r="X35"/>
      <c r="Y35" s="6"/>
      <c r="Z35" s="6"/>
      <c r="AB35" s="14"/>
      <c r="AD35" s="6"/>
      <c r="AE35" s="6"/>
      <c r="AF35" s="6"/>
      <c r="AH35" s="7"/>
    </row>
    <row r="36" spans="2:34" s="5" customFormat="1" ht="17.25" customHeight="1" thickBot="1" x14ac:dyDescent="0.4">
      <c r="B36" s="11"/>
      <c r="C36" s="11"/>
      <c r="D36" s="413"/>
      <c r="E36" s="220" t="s">
        <v>146</v>
      </c>
      <c r="F36" s="168"/>
      <c r="G36" s="178">
        <f>COUNTIF(G5:G34,2)</f>
        <v>8</v>
      </c>
      <c r="H36" s="158"/>
      <c r="I36" s="165"/>
      <c r="J36" s="239"/>
      <c r="K36" s="9"/>
      <c r="L36" s="9"/>
      <c r="M36" s="9"/>
      <c r="N36" s="9"/>
      <c r="O36" s="9"/>
      <c r="P36" s="9"/>
      <c r="Q36" s="9"/>
      <c r="R36" s="9"/>
      <c r="S36" s="237"/>
      <c r="T36" s="155"/>
      <c r="U36"/>
      <c r="V36"/>
      <c r="W36"/>
      <c r="X36"/>
      <c r="Y36" s="6"/>
      <c r="Z36" s="6"/>
      <c r="AB36" s="14"/>
      <c r="AD36" s="6"/>
      <c r="AE36" s="6"/>
      <c r="AF36" s="6"/>
      <c r="AH36" s="7"/>
    </row>
    <row r="37" spans="2:34" s="5" customFormat="1" ht="17.25" customHeight="1" thickBot="1" x14ac:dyDescent="0.4">
      <c r="B37" s="11"/>
      <c r="C37" s="11"/>
      <c r="D37" s="414"/>
      <c r="E37" s="221" t="s">
        <v>147</v>
      </c>
      <c r="F37" s="176"/>
      <c r="G37" s="180">
        <f>COUNTIF(G5:G34,3)</f>
        <v>7</v>
      </c>
      <c r="H37" s="160"/>
      <c r="I37" s="166"/>
      <c r="J37" s="241"/>
      <c r="K37" s="9"/>
      <c r="L37" s="9"/>
      <c r="M37" s="9"/>
      <c r="N37" s="9"/>
      <c r="O37" s="9"/>
      <c r="P37" s="9"/>
      <c r="Q37" s="9"/>
      <c r="R37" s="9"/>
      <c r="S37" s="237"/>
      <c r="T37" s="155"/>
      <c r="U37"/>
      <c r="V37"/>
      <c r="W37"/>
      <c r="X37"/>
      <c r="Y37" s="6"/>
      <c r="Z37" s="6"/>
      <c r="AB37" s="14"/>
      <c r="AD37" s="6"/>
      <c r="AE37" s="6"/>
      <c r="AF37" s="6"/>
      <c r="AH37" s="7"/>
    </row>
    <row r="38" spans="2:34" s="5" customFormat="1" ht="14.25" hidden="1" customHeight="1" thickTop="1" x14ac:dyDescent="0.35">
      <c r="B38" s="11"/>
      <c r="C38" s="11"/>
      <c r="D38" s="9"/>
      <c r="E38" s="9"/>
      <c r="F38" s="10"/>
      <c r="G38" s="9"/>
      <c r="H38" s="9"/>
      <c r="I38" s="61"/>
      <c r="J38" s="237"/>
      <c r="K38" s="9"/>
      <c r="L38" s="9"/>
      <c r="M38" s="9"/>
      <c r="N38" s="9"/>
      <c r="O38" s="9"/>
      <c r="P38" s="9"/>
      <c r="Q38" s="9"/>
      <c r="R38" s="9"/>
      <c r="S38" s="237"/>
      <c r="T38" s="155"/>
      <c r="U38"/>
      <c r="V38"/>
      <c r="W38"/>
      <c r="X38"/>
      <c r="Y38" s="6"/>
      <c r="Z38" s="6"/>
      <c r="AB38" s="14"/>
      <c r="AD38" s="6"/>
      <c r="AE38" s="6"/>
      <c r="AF38" s="6"/>
      <c r="AH38" s="7"/>
    </row>
    <row r="39" spans="2:34" s="5" customFormat="1" ht="14.25" hidden="1" customHeight="1" thickBot="1" x14ac:dyDescent="0.4">
      <c r="B39" s="11"/>
      <c r="C39" s="11"/>
      <c r="D39" s="9"/>
      <c r="E39" s="9"/>
      <c r="F39" s="10"/>
      <c r="G39" s="9"/>
      <c r="H39" s="26"/>
      <c r="I39" s="62"/>
      <c r="J39" s="237"/>
      <c r="K39" s="9"/>
      <c r="L39" s="9"/>
      <c r="M39" s="9"/>
      <c r="N39" s="9"/>
      <c r="O39" s="9"/>
      <c r="P39" s="9"/>
      <c r="Q39" s="9"/>
      <c r="R39" s="9"/>
      <c r="S39" s="237"/>
      <c r="T39" s="155"/>
      <c r="U39"/>
      <c r="V39"/>
      <c r="W39"/>
      <c r="X39"/>
      <c r="Y39" s="6"/>
      <c r="Z39" s="6"/>
      <c r="AB39" s="14"/>
      <c r="AD39" s="6"/>
      <c r="AE39" s="6"/>
      <c r="AF39" s="6"/>
      <c r="AH39" s="7"/>
    </row>
    <row r="40" spans="2:34" s="5" customFormat="1" ht="8.25" hidden="1" customHeight="1" x14ac:dyDescent="0.35">
      <c r="B40" s="11"/>
      <c r="C40" s="75"/>
      <c r="D40" s="8"/>
      <c r="E40" s="8"/>
      <c r="F40" s="73"/>
      <c r="G40" s="8"/>
      <c r="H40" s="8"/>
      <c r="I40" s="76"/>
      <c r="J40" s="8"/>
      <c r="K40" s="9"/>
      <c r="L40" s="9"/>
      <c r="M40" s="9"/>
      <c r="N40" s="9"/>
      <c r="O40" s="9"/>
      <c r="P40" s="9"/>
      <c r="Q40" s="9"/>
      <c r="R40" s="9"/>
      <c r="S40" s="237"/>
      <c r="T40" s="155"/>
      <c r="U40"/>
      <c r="V40"/>
      <c r="W40"/>
      <c r="X40"/>
      <c r="Y40" s="6"/>
      <c r="Z40" s="6"/>
      <c r="AB40" s="14"/>
      <c r="AD40" s="6"/>
      <c r="AE40" s="6"/>
      <c r="AF40" s="6"/>
      <c r="AH40" s="7"/>
    </row>
    <row r="41" spans="2:34" s="5" customFormat="1" ht="15" hidden="1" customHeight="1" x14ac:dyDescent="0.35">
      <c r="B41" s="11"/>
      <c r="C41" s="11"/>
      <c r="K41" s="9"/>
      <c r="L41" s="62"/>
      <c r="M41" s="156"/>
      <c r="N41" s="156"/>
      <c r="O41" s="156"/>
      <c r="P41" s="156"/>
      <c r="Q41" s="156"/>
      <c r="R41" s="156"/>
      <c r="S41" s="237"/>
      <c r="T41" s="155"/>
      <c r="U41"/>
      <c r="V41"/>
      <c r="W41"/>
      <c r="X41"/>
      <c r="Y41" s="6"/>
      <c r="Z41" s="6"/>
      <c r="AB41" s="14"/>
      <c r="AD41" s="6"/>
      <c r="AE41" s="6"/>
      <c r="AF41" s="6"/>
      <c r="AH41" s="7"/>
    </row>
    <row r="42" spans="2:34" s="5" customFormat="1" ht="15" hidden="1" customHeight="1" x14ac:dyDescent="0.35">
      <c r="B42" s="11"/>
      <c r="C42" s="11"/>
      <c r="K42" s="9"/>
      <c r="L42" s="154"/>
      <c r="M42" s="154"/>
      <c r="N42" s="154"/>
      <c r="O42" s="154"/>
      <c r="P42" s="154"/>
      <c r="Q42" s="154"/>
      <c r="R42" s="154"/>
      <c r="S42" s="237"/>
      <c r="T42" s="155"/>
      <c r="U42"/>
      <c r="V42"/>
      <c r="W42"/>
      <c r="X42"/>
      <c r="Y42" s="6"/>
      <c r="Z42" s="6"/>
      <c r="AB42" s="14"/>
      <c r="AD42" s="6"/>
      <c r="AE42" s="6"/>
      <c r="AF42" s="6"/>
      <c r="AH42" s="7"/>
    </row>
    <row r="43" spans="2:34" s="5" customFormat="1" ht="15" hidden="1" customHeight="1" x14ac:dyDescent="0.35">
      <c r="B43" s="11"/>
      <c r="C43" s="11"/>
      <c r="K43" s="9"/>
      <c r="L43" s="154"/>
      <c r="M43" s="154"/>
      <c r="N43" s="154"/>
      <c r="O43" s="154"/>
      <c r="P43" s="154"/>
      <c r="Q43" s="154"/>
      <c r="R43" s="154"/>
      <c r="S43" s="237"/>
      <c r="T43" s="155"/>
      <c r="U43"/>
      <c r="V43"/>
      <c r="W43"/>
      <c r="X43"/>
      <c r="Y43" s="6"/>
      <c r="Z43" s="6"/>
      <c r="AB43" s="14"/>
      <c r="AD43" s="6"/>
      <c r="AE43" s="6"/>
      <c r="AF43" s="6"/>
      <c r="AH43" s="7"/>
    </row>
    <row r="44" spans="2:34" s="5" customFormat="1" ht="15" hidden="1" customHeight="1" x14ac:dyDescent="0.35">
      <c r="B44" s="11"/>
      <c r="C44" s="11"/>
      <c r="K44" s="9"/>
      <c r="L44" s="154"/>
      <c r="M44" s="154"/>
      <c r="N44" s="154"/>
      <c r="O44" s="154"/>
      <c r="P44" s="154"/>
      <c r="Q44" s="154"/>
      <c r="R44" s="154"/>
      <c r="S44" s="237"/>
      <c r="T44" s="155"/>
      <c r="U44"/>
      <c r="V44"/>
      <c r="W44"/>
      <c r="X44"/>
      <c r="Y44" s="6"/>
      <c r="Z44" s="6"/>
      <c r="AB44" s="14"/>
      <c r="AD44" s="6"/>
      <c r="AE44" s="6"/>
      <c r="AF44" s="6"/>
      <c r="AH44" s="7"/>
    </row>
    <row r="45" spans="2:34" s="5" customFormat="1" ht="15" hidden="1" customHeight="1" x14ac:dyDescent="0.35">
      <c r="B45" s="11"/>
      <c r="C45" s="11"/>
      <c r="K45" s="9"/>
      <c r="L45" s="154"/>
      <c r="M45" s="154"/>
      <c r="N45" s="154"/>
      <c r="O45" s="154"/>
      <c r="P45" s="154"/>
      <c r="Q45" s="154"/>
      <c r="R45" s="154"/>
      <c r="S45" s="237"/>
      <c r="T45" s="155"/>
      <c r="U45"/>
      <c r="V45"/>
      <c r="W45"/>
      <c r="X45"/>
      <c r="Y45" s="6"/>
      <c r="Z45" s="6"/>
      <c r="AB45" s="14"/>
      <c r="AD45" s="6"/>
      <c r="AE45" s="6"/>
      <c r="AF45" s="6"/>
      <c r="AH45" s="7"/>
    </row>
    <row r="46" spans="2:34" s="5" customFormat="1" ht="15" hidden="1" customHeight="1" x14ac:dyDescent="0.35">
      <c r="B46" s="11"/>
      <c r="C46" s="11"/>
      <c r="K46" s="9"/>
      <c r="L46" s="154"/>
      <c r="M46" s="154"/>
      <c r="N46" s="154"/>
      <c r="O46" s="154"/>
      <c r="P46" s="154"/>
      <c r="Q46" s="154"/>
      <c r="R46" s="154"/>
      <c r="S46" s="237"/>
      <c r="T46" s="155"/>
      <c r="U46"/>
      <c r="V46"/>
      <c r="W46"/>
      <c r="X46"/>
      <c r="Y46" s="6"/>
      <c r="Z46" s="6"/>
      <c r="AB46" s="14"/>
      <c r="AD46" s="6"/>
      <c r="AE46" s="6"/>
      <c r="AF46" s="6"/>
      <c r="AH46" s="7"/>
    </row>
    <row r="47" spans="2:34" s="5" customFormat="1" ht="15" hidden="1" customHeight="1" x14ac:dyDescent="0.35">
      <c r="B47" s="11"/>
      <c r="C47" s="11"/>
      <c r="K47" s="9"/>
      <c r="L47" s="154"/>
      <c r="M47" s="154"/>
      <c r="N47" s="154"/>
      <c r="O47" s="154"/>
      <c r="P47" s="154"/>
      <c r="Q47" s="154"/>
      <c r="R47" s="154"/>
      <c r="S47" s="237"/>
      <c r="T47" s="155"/>
      <c r="U47"/>
      <c r="V47"/>
      <c r="W47"/>
      <c r="X47"/>
      <c r="Y47" s="6"/>
      <c r="Z47" s="6"/>
      <c r="AB47" s="14"/>
      <c r="AD47" s="6"/>
      <c r="AE47" s="6"/>
      <c r="AF47" s="6"/>
      <c r="AH47" s="7"/>
    </row>
    <row r="48" spans="2:34" s="5" customFormat="1" ht="19.5" hidden="1" customHeight="1" x14ac:dyDescent="0.35">
      <c r="B48" s="11"/>
      <c r="C48" s="11"/>
      <c r="K48" s="9"/>
      <c r="L48" s="154"/>
      <c r="M48" s="154"/>
      <c r="N48" s="154"/>
      <c r="O48" s="154"/>
      <c r="P48" s="154"/>
      <c r="Q48" s="154"/>
      <c r="R48" s="154"/>
      <c r="S48" s="237"/>
      <c r="T48" s="155"/>
      <c r="U48"/>
      <c r="V48"/>
      <c r="W48"/>
      <c r="X48"/>
      <c r="Y48" s="6"/>
      <c r="Z48" s="6"/>
      <c r="AB48" s="14"/>
      <c r="AD48" s="6"/>
      <c r="AE48" s="6"/>
      <c r="AF48" s="6"/>
      <c r="AH48" s="7"/>
    </row>
    <row r="49" spans="1:34" s="5" customFormat="1" ht="19.5" hidden="1" customHeight="1" thickBot="1" x14ac:dyDescent="0.4">
      <c r="B49" s="11"/>
      <c r="C49" s="11"/>
      <c r="K49" s="9"/>
      <c r="L49" s="240"/>
      <c r="M49" s="240"/>
      <c r="N49" s="240"/>
      <c r="O49" s="240"/>
      <c r="P49" s="240"/>
      <c r="Q49" s="240"/>
      <c r="R49" s="240"/>
      <c r="S49" s="237"/>
      <c r="T49" s="155"/>
      <c r="U49"/>
      <c r="V49"/>
      <c r="W49"/>
      <c r="X49"/>
      <c r="Y49" s="6"/>
      <c r="Z49" s="6"/>
      <c r="AB49" s="14"/>
      <c r="AD49" s="6"/>
      <c r="AE49" s="6"/>
      <c r="AF49" s="6"/>
      <c r="AH49" s="7"/>
    </row>
    <row r="50" spans="1:34" s="5" customFormat="1" ht="19.5" customHeight="1" x14ac:dyDescent="0.35">
      <c r="B50" s="11"/>
      <c r="C50" s="11"/>
      <c r="D50" s="9"/>
      <c r="E50" s="9"/>
      <c r="F50" s="9"/>
      <c r="G50" s="9"/>
      <c r="H50" s="9"/>
      <c r="I50" s="9"/>
      <c r="J50" s="9"/>
      <c r="K50" s="9"/>
      <c r="L50" s="9"/>
      <c r="M50" s="240"/>
      <c r="N50" s="240"/>
      <c r="O50" s="240"/>
      <c r="P50" s="240"/>
      <c r="Q50" s="240"/>
      <c r="R50" s="240"/>
      <c r="S50" s="237"/>
      <c r="T50" s="155"/>
      <c r="U50"/>
      <c r="V50"/>
      <c r="W50"/>
      <c r="X50"/>
      <c r="Y50" s="6"/>
      <c r="Z50" s="6"/>
      <c r="AB50" s="14"/>
      <c r="AD50" s="6"/>
      <c r="AE50" s="6"/>
      <c r="AF50" s="6"/>
      <c r="AH50" s="7"/>
    </row>
    <row r="51" spans="1:34" s="5" customFormat="1" ht="8.25" customHeight="1" thickBot="1" x14ac:dyDescent="0.4">
      <c r="A51" s="9"/>
      <c r="B51" s="11"/>
      <c r="C51" s="11"/>
      <c r="D51" s="9"/>
      <c r="E51" s="9"/>
      <c r="F51" s="10"/>
      <c r="G51" s="9"/>
      <c r="H51" s="9"/>
      <c r="I51" s="61"/>
      <c r="J51" s="9"/>
      <c r="K51" s="9"/>
      <c r="L51" s="9"/>
      <c r="M51" s="237"/>
      <c r="N51" s="237"/>
      <c r="O51" s="237"/>
      <c r="P51" s="237"/>
      <c r="Q51" s="237"/>
      <c r="R51" s="237"/>
      <c r="S51" s="237"/>
      <c r="T51"/>
      <c r="U51"/>
      <c r="V51"/>
      <c r="W51"/>
      <c r="X51"/>
      <c r="Y51" s="6"/>
      <c r="Z51" s="6"/>
      <c r="AB51" s="14"/>
      <c r="AD51" s="6"/>
      <c r="AE51" s="6"/>
      <c r="AF51" s="6"/>
      <c r="AH51" s="7"/>
    </row>
    <row r="52" spans="1:34" s="5" customFormat="1" ht="46.5" customHeight="1" x14ac:dyDescent="0.35">
      <c r="A52" s="9"/>
      <c r="B52" s="11"/>
      <c r="C52" s="11"/>
      <c r="D52" s="152" t="s">
        <v>90</v>
      </c>
      <c r="E52" s="68"/>
      <c r="F52" s="68"/>
      <c r="G52" s="68"/>
      <c r="H52" s="71"/>
      <c r="I52" s="71"/>
      <c r="J52" s="71"/>
      <c r="K52" s="9"/>
      <c r="L52" s="9"/>
      <c r="M52" s="237"/>
      <c r="N52" s="237"/>
      <c r="O52" s="237"/>
      <c r="P52" s="237"/>
      <c r="Q52" s="237"/>
      <c r="R52" s="237"/>
      <c r="S52" s="237"/>
      <c r="T52"/>
      <c r="U52"/>
      <c r="V52"/>
      <c r="W52"/>
      <c r="X52"/>
      <c r="Y52" s="6"/>
      <c r="Z52" s="6"/>
      <c r="AB52" s="14"/>
      <c r="AD52" s="6"/>
      <c r="AE52" s="6"/>
      <c r="AF52" s="6"/>
      <c r="AH52" s="7"/>
    </row>
    <row r="53" spans="1:34" s="5" customFormat="1" ht="17.25" customHeight="1" thickBot="1" x14ac:dyDescent="0.4">
      <c r="A53" s="80"/>
      <c r="B53" s="11"/>
      <c r="C53" s="11"/>
      <c r="D53" s="69"/>
      <c r="E53" s="248" t="s">
        <v>81</v>
      </c>
      <c r="F53" s="248" t="s">
        <v>144</v>
      </c>
      <c r="G53" s="385" t="s">
        <v>120</v>
      </c>
      <c r="H53" s="385"/>
      <c r="I53" s="385"/>
      <c r="J53" s="385"/>
      <c r="K53" s="9"/>
      <c r="L53" s="9"/>
      <c r="M53" s="237"/>
      <c r="N53" s="237"/>
      <c r="O53" s="237"/>
      <c r="P53" s="237"/>
      <c r="Q53" s="237"/>
      <c r="R53" s="237"/>
      <c r="S53" s="237"/>
      <c r="T53" s="6"/>
      <c r="U53" s="6"/>
      <c r="V53" s="6"/>
      <c r="X53" s="6"/>
      <c r="Y53" s="6"/>
      <c r="Z53" s="6"/>
      <c r="AB53" s="14"/>
      <c r="AD53" s="6"/>
      <c r="AE53" s="6"/>
      <c r="AF53" s="6"/>
      <c r="AH53" s="7"/>
    </row>
    <row r="54" spans="1:34" ht="18" customHeight="1" x14ac:dyDescent="0.35">
      <c r="B54" s="79"/>
      <c r="C54" s="79"/>
      <c r="D54" s="408" t="s">
        <v>154</v>
      </c>
      <c r="E54" s="185" t="str">
        <f>'Tab 1 Negotiation Assessment'!AG4</f>
        <v>Market Rate for Scope of Work</v>
      </c>
      <c r="F54" s="186">
        <f>'Tab 1 Negotiation Assessment'!AG13</f>
        <v>100000</v>
      </c>
      <c r="G54" s="187"/>
      <c r="H54" s="409" t="s">
        <v>121</v>
      </c>
      <c r="I54" s="188"/>
      <c r="J54" s="411" t="s">
        <v>122</v>
      </c>
      <c r="K54" s="80"/>
      <c r="L54" s="80"/>
      <c r="M54" s="81"/>
      <c r="N54" s="81"/>
      <c r="O54" s="81"/>
      <c r="P54" s="81"/>
      <c r="Q54" s="81"/>
      <c r="R54" s="81"/>
      <c r="S54" s="81"/>
    </row>
    <row r="55" spans="1:34" ht="18" customHeight="1" thickBot="1" x14ac:dyDescent="0.4">
      <c r="D55" s="383"/>
      <c r="E55" s="189" t="str">
        <f>'Tab 1 Negotiation Assessment'!AH4</f>
        <v>Bid Evaluation Total Tender Value (TTV)</v>
      </c>
      <c r="F55" s="190">
        <f>'Tab 1 Negotiation Assessment'!AH13</f>
        <v>99000</v>
      </c>
      <c r="G55" s="191"/>
      <c r="H55" s="410"/>
      <c r="I55" s="192"/>
      <c r="J55" s="387"/>
      <c r="K55" s="80"/>
      <c r="L55" s="80"/>
      <c r="M55" s="81"/>
      <c r="N55" s="81"/>
      <c r="O55" s="81"/>
      <c r="P55" s="81"/>
      <c r="Q55" s="81"/>
      <c r="R55" s="81"/>
      <c r="S55" s="81"/>
    </row>
    <row r="56" spans="1:34" ht="25.5" customHeight="1" x14ac:dyDescent="0.35">
      <c r="D56" s="383"/>
      <c r="E56" s="189" t="str">
        <f>'Tab 1 Negotiation Assessment'!AI4</f>
        <v>TTV Relative to Market</v>
      </c>
      <c r="F56" s="193" t="str">
        <f>'Tab 1 Negotiation Assessment'!AI13</f>
        <v>Below</v>
      </c>
      <c r="G56" s="194"/>
      <c r="H56" s="410"/>
      <c r="I56" s="195"/>
      <c r="J56" s="387"/>
      <c r="K56" s="80"/>
      <c r="L56" s="80"/>
      <c r="M56" s="81"/>
      <c r="N56" s="81"/>
      <c r="O56" s="81"/>
      <c r="P56" s="81"/>
      <c r="Q56" s="81"/>
      <c r="R56" s="81"/>
      <c r="S56" s="81"/>
    </row>
    <row r="57" spans="1:34" ht="18" customHeight="1" x14ac:dyDescent="0.35">
      <c r="D57" s="383"/>
      <c r="E57" s="189" t="str">
        <f>'Tab 1 Negotiation Assessment'!AJ4</f>
        <v>TTV Gross Profit $</v>
      </c>
      <c r="F57" s="190">
        <f>'Tab 1 Negotiation Assessment'!AJ13</f>
        <v>22500</v>
      </c>
      <c r="G57" s="194"/>
      <c r="H57" s="192"/>
      <c r="I57" s="192"/>
      <c r="J57" s="268"/>
      <c r="K57" s="80"/>
      <c r="L57" s="80"/>
      <c r="M57" s="81"/>
      <c r="N57" s="81"/>
      <c r="O57" s="81"/>
      <c r="P57" s="81"/>
      <c r="Q57" s="81"/>
      <c r="R57" s="81"/>
      <c r="S57" s="81"/>
    </row>
    <row r="58" spans="1:34" ht="18" customHeight="1" thickBot="1" x14ac:dyDescent="0.4">
      <c r="D58" s="383"/>
      <c r="E58" s="196" t="str">
        <f>'Tab 1 Negotiation Assessment'!AK4</f>
        <v>TTV Net Profit %</v>
      </c>
      <c r="F58" s="197">
        <f>'Tab 1 Negotiation Assessment'!AK13</f>
        <v>0.13600000000000001</v>
      </c>
      <c r="G58" s="198"/>
      <c r="H58" s="199" t="s">
        <v>80</v>
      </c>
      <c r="I58" s="200" t="s">
        <v>79</v>
      </c>
      <c r="J58" s="200" t="s">
        <v>78</v>
      </c>
      <c r="K58" s="80"/>
      <c r="L58" s="80"/>
      <c r="M58" s="81"/>
      <c r="N58" s="81"/>
      <c r="O58" s="81"/>
      <c r="P58" s="81"/>
      <c r="Q58" s="81"/>
      <c r="R58" s="81"/>
      <c r="S58" s="81"/>
    </row>
    <row r="59" spans="1:34" ht="18" customHeight="1" x14ac:dyDescent="0.35">
      <c r="D59" s="383"/>
      <c r="E59" s="217" t="str">
        <f>'Tab 1 Negotiation Assessment'!AL4</f>
        <v xml:space="preserve"> Expected Value ( EV) Revenue Target</v>
      </c>
      <c r="F59" s="190">
        <f>'Tab 1 Negotiation Assessment'!AL13</f>
        <v>133135</v>
      </c>
      <c r="G59" s="190"/>
      <c r="H59" s="190"/>
      <c r="I59" s="190"/>
      <c r="J59" s="190"/>
    </row>
    <row r="60" spans="1:34" ht="18" customHeight="1" x14ac:dyDescent="0.35">
      <c r="D60" s="383"/>
      <c r="E60" s="189" t="str">
        <f>'Tab 1 Negotiation Assessment'!AM4</f>
        <v xml:space="preserve"> EV Gross Profit Target $</v>
      </c>
      <c r="F60" s="190">
        <f>'Tab 1 Negotiation Assessment'!AM13</f>
        <v>48135</v>
      </c>
      <c r="G60" s="190"/>
      <c r="H60" s="192"/>
      <c r="I60" s="192"/>
      <c r="J60" s="192"/>
    </row>
    <row r="61" spans="1:34" ht="18" customHeight="1" thickBot="1" x14ac:dyDescent="0.4">
      <c r="D61" s="384"/>
      <c r="E61" s="196" t="str">
        <f>'Tab 1 Negotiation Assessment'!AN4</f>
        <v xml:space="preserve"> EV Net Profit Target %</v>
      </c>
      <c r="F61" s="197">
        <f>'Tab 1 Negotiation Assessment'!AN13</f>
        <v>0.18289252525252528</v>
      </c>
      <c r="G61" s="201"/>
      <c r="H61" s="202"/>
      <c r="I61" s="202"/>
      <c r="J61" s="202"/>
    </row>
    <row r="62" spans="1:34" ht="18" customHeight="1" thickBot="1" x14ac:dyDescent="0.4">
      <c r="D62" s="422" t="s">
        <v>155</v>
      </c>
      <c r="E62" s="217" t="str">
        <f>'Tab 1 Negotiation Assessment'!AO4</f>
        <v xml:space="preserve"> Type of Tender</v>
      </c>
      <c r="F62" s="203">
        <f>'Tab 1 Negotiation Assessment'!AO13</f>
        <v>3</v>
      </c>
      <c r="G62" s="204"/>
      <c r="H62" s="182" t="s">
        <v>36</v>
      </c>
      <c r="I62" s="173"/>
      <c r="J62" s="159"/>
      <c r="K62" s="419" t="s">
        <v>36</v>
      </c>
      <c r="L62" s="420"/>
      <c r="M62" s="420"/>
      <c r="N62" s="420"/>
      <c r="O62" s="420"/>
      <c r="P62" s="420"/>
      <c r="Q62" s="420"/>
      <c r="R62" s="420"/>
      <c r="S62" s="420"/>
      <c r="T62" s="420"/>
      <c r="U62" s="420"/>
    </row>
    <row r="63" spans="1:34" ht="18" customHeight="1" thickBot="1" x14ac:dyDescent="0.4">
      <c r="D63" s="422"/>
      <c r="E63" s="189" t="str">
        <f>'Tab 1 Negotiation Assessment'!AP4</f>
        <v>Strategy Description</v>
      </c>
      <c r="F63" s="203" t="str">
        <f>'Tab 1 Negotiation Assessment'!AP13</f>
        <v>Flanking</v>
      </c>
      <c r="G63" s="193"/>
      <c r="H63" s="168"/>
      <c r="I63" s="168"/>
      <c r="J63" s="159"/>
    </row>
    <row r="64" spans="1:34" ht="22.5" customHeight="1" thickBot="1" x14ac:dyDescent="0.4">
      <c r="D64" s="422"/>
      <c r="E64" s="196" t="str">
        <f>'Tab 1 Negotiation Assessment'!AQ4</f>
        <v>Negotiation Position</v>
      </c>
      <c r="F64" s="203" t="str">
        <f>'Tab 1 Negotiation Assessment'!AQ13</f>
        <v>Strong</v>
      </c>
      <c r="G64" s="205"/>
      <c r="H64" s="168"/>
      <c r="I64" s="168"/>
      <c r="J64" s="159"/>
    </row>
    <row r="65" spans="4:10" ht="18" customHeight="1" thickBot="1" x14ac:dyDescent="0.4">
      <c r="D65" s="397" t="s">
        <v>5</v>
      </c>
      <c r="E65" s="399" t="s">
        <v>113</v>
      </c>
      <c r="F65" s="207" t="s">
        <v>73</v>
      </c>
      <c r="G65" s="183" t="str">
        <f>'Tab 1 Negotiation Assessment'!AR13</f>
        <v>n</v>
      </c>
      <c r="H65" s="184" t="s">
        <v>36</v>
      </c>
      <c r="I65" s="173"/>
      <c r="J65" s="163"/>
    </row>
    <row r="66" spans="4:10" ht="18" customHeight="1" thickBot="1" x14ac:dyDescent="0.4">
      <c r="D66" s="397"/>
      <c r="E66" s="400"/>
      <c r="F66" s="208" t="s">
        <v>71</v>
      </c>
      <c r="G66" s="183">
        <f>'Tab 1 Negotiation Assessment'!AS13</f>
        <v>0</v>
      </c>
      <c r="H66" s="164"/>
      <c r="I66" s="168"/>
      <c r="J66" s="159"/>
    </row>
    <row r="67" spans="4:10" ht="18" customHeight="1" thickBot="1" x14ac:dyDescent="0.4">
      <c r="D67" s="397"/>
      <c r="E67" s="400"/>
      <c r="F67" s="209" t="s">
        <v>67</v>
      </c>
      <c r="G67" s="183" t="str">
        <f>'Tab 1 Negotiation Assessment'!AT13</f>
        <v>n</v>
      </c>
      <c r="H67" s="164"/>
      <c r="I67" s="168"/>
      <c r="J67" s="159"/>
    </row>
    <row r="68" spans="4:10" ht="18" customHeight="1" thickBot="1" x14ac:dyDescent="0.4">
      <c r="D68" s="397"/>
      <c r="E68" s="400"/>
      <c r="F68" s="209" t="s">
        <v>68</v>
      </c>
      <c r="G68" s="183">
        <f>'Tab 1 Negotiation Assessment'!AU13</f>
        <v>0</v>
      </c>
      <c r="H68" s="164"/>
      <c r="I68" s="168"/>
      <c r="J68" s="159"/>
    </row>
    <row r="69" spans="4:10" ht="18" customHeight="1" thickBot="1" x14ac:dyDescent="0.4">
      <c r="D69" s="397"/>
      <c r="E69" s="401"/>
      <c r="F69" s="210" t="s">
        <v>69</v>
      </c>
      <c r="G69" s="183">
        <f>'Tab 1 Negotiation Assessment'!AV13</f>
        <v>0</v>
      </c>
      <c r="H69" s="179"/>
      <c r="I69" s="176"/>
      <c r="J69" s="161"/>
    </row>
    <row r="70" spans="4:10" ht="3.75" hidden="1" customHeight="1" thickBot="1" x14ac:dyDescent="0.4">
      <c r="D70" s="397"/>
      <c r="E70" s="206"/>
      <c r="F70" s="209"/>
      <c r="G70" s="183"/>
      <c r="H70" s="164"/>
      <c r="I70" s="168"/>
      <c r="J70" s="159"/>
    </row>
    <row r="71" spans="4:10" ht="18" customHeight="1" thickBot="1" x14ac:dyDescent="0.4">
      <c r="D71" s="397"/>
      <c r="E71" s="405" t="str">
        <f>'Tab 1 Negotiation Assessment'!AW4</f>
        <v>Relationship Strategies</v>
      </c>
      <c r="F71" s="211" t="s">
        <v>17</v>
      </c>
      <c r="G71" s="183" t="str">
        <f>'Tab 1 Negotiation Assessment'!AX13</f>
        <v>n</v>
      </c>
      <c r="H71" s="184" t="s">
        <v>36</v>
      </c>
      <c r="I71" s="173"/>
      <c r="J71" s="163"/>
    </row>
    <row r="72" spans="4:10" ht="18" customHeight="1" thickBot="1" x14ac:dyDescent="0.4">
      <c r="D72" s="397"/>
      <c r="E72" s="406"/>
      <c r="F72" s="209" t="s">
        <v>18</v>
      </c>
      <c r="G72" s="183" t="str">
        <f>'Tab 1 Negotiation Assessment'!AY13</f>
        <v>n</v>
      </c>
      <c r="H72" s="164"/>
      <c r="I72" s="168"/>
      <c r="J72" s="159"/>
    </row>
    <row r="73" spans="4:10" ht="18" customHeight="1" thickBot="1" x14ac:dyDescent="0.4">
      <c r="D73" s="397"/>
      <c r="E73" s="407"/>
      <c r="F73" s="210" t="s">
        <v>19</v>
      </c>
      <c r="G73" s="183">
        <f>'Tab 1 Negotiation Assessment'!AZ13</f>
        <v>0</v>
      </c>
      <c r="H73" s="179"/>
      <c r="I73" s="176"/>
      <c r="J73" s="161"/>
    </row>
    <row r="74" spans="4:10" ht="18" customHeight="1" thickBot="1" x14ac:dyDescent="0.4">
      <c r="D74" s="397"/>
      <c r="E74" s="405" t="str">
        <f>'Tab 1 Negotiation Assessment'!BA4</f>
        <v>Other</v>
      </c>
      <c r="F74" s="211" t="s">
        <v>89</v>
      </c>
      <c r="G74" s="183">
        <f>'Tab 1 Negotiation Assessment'!BA13</f>
        <v>0</v>
      </c>
      <c r="H74" s="184" t="s">
        <v>36</v>
      </c>
      <c r="I74" s="173"/>
      <c r="J74" s="163"/>
    </row>
    <row r="75" spans="4:10" ht="18" customHeight="1" thickBot="1" x14ac:dyDescent="0.4">
      <c r="D75" s="397"/>
      <c r="E75" s="406"/>
      <c r="F75" s="209" t="s">
        <v>76</v>
      </c>
      <c r="G75" s="183">
        <f>'Tab 1 Negotiation Assessment'!BB13</f>
        <v>0</v>
      </c>
      <c r="H75" s="164"/>
      <c r="I75" s="168"/>
      <c r="J75" s="159"/>
    </row>
    <row r="76" spans="4:10" ht="18" customHeight="1" thickBot="1" x14ac:dyDescent="0.4">
      <c r="D76" s="397"/>
      <c r="E76" s="406"/>
      <c r="F76" s="209" t="s">
        <v>115</v>
      </c>
      <c r="G76" s="183">
        <f>'Tab 1 Negotiation Assessment'!BC13</f>
        <v>0</v>
      </c>
      <c r="H76" s="164"/>
      <c r="I76" s="168"/>
      <c r="J76" s="159"/>
    </row>
    <row r="77" spans="4:10" ht="18" customHeight="1" thickBot="1" x14ac:dyDescent="0.4">
      <c r="D77" s="397"/>
      <c r="E77" s="406"/>
      <c r="F77" s="209" t="s">
        <v>20</v>
      </c>
      <c r="G77" s="183">
        <f>'Tab 1 Negotiation Assessment'!BD13</f>
        <v>0</v>
      </c>
      <c r="H77" s="164"/>
      <c r="I77" s="168"/>
      <c r="J77" s="159"/>
    </row>
    <row r="78" spans="4:10" ht="18" customHeight="1" thickBot="1" x14ac:dyDescent="0.4">
      <c r="D78" s="398"/>
      <c r="E78" s="407"/>
      <c r="F78" s="210" t="s">
        <v>21</v>
      </c>
      <c r="G78" s="212">
        <f>'Tab 1 Negotiation Assessment'!BE13</f>
        <v>0</v>
      </c>
      <c r="H78" s="179"/>
      <c r="I78" s="176"/>
      <c r="J78" s="161"/>
    </row>
    <row r="79" spans="4:10" ht="12" hidden="1" thickBot="1" x14ac:dyDescent="0.4">
      <c r="D79" s="146"/>
      <c r="E79" s="8"/>
      <c r="F79" s="8"/>
      <c r="G79" s="147"/>
      <c r="H79" s="74"/>
      <c r="I79" s="10"/>
      <c r="J79" s="27"/>
    </row>
    <row r="80" spans="4:10" ht="12" hidden="1" thickBot="1" x14ac:dyDescent="0.4">
      <c r="D80" s="148"/>
      <c r="E80" s="9"/>
      <c r="F80" s="9"/>
      <c r="G80" s="30"/>
      <c r="H80" s="74"/>
      <c r="I80" s="10"/>
      <c r="J80" s="27"/>
    </row>
    <row r="81" spans="4:10" ht="12" hidden="1" thickBot="1" x14ac:dyDescent="0.4">
      <c r="D81" s="148"/>
      <c r="E81" s="9"/>
      <c r="F81" s="9"/>
      <c r="G81" s="30"/>
      <c r="H81" s="74"/>
      <c r="I81" s="10"/>
      <c r="J81" s="27"/>
    </row>
    <row r="82" spans="4:10" ht="12" hidden="1" thickBot="1" x14ac:dyDescent="0.4">
      <c r="D82" s="149"/>
      <c r="E82" s="12"/>
      <c r="F82" s="12"/>
      <c r="G82" s="150"/>
      <c r="H82" s="74"/>
      <c r="I82" s="10"/>
      <c r="J82" s="27"/>
    </row>
    <row r="83" spans="4:10" ht="13.15" hidden="1" thickBot="1" x14ac:dyDescent="0.4">
      <c r="D83" s="90"/>
      <c r="E83" s="91"/>
      <c r="F83" s="92"/>
      <c r="G83" s="92"/>
      <c r="H83" s="92"/>
      <c r="I83" s="92"/>
      <c r="J83" s="93"/>
    </row>
    <row r="84" spans="4:10" ht="11.65" x14ac:dyDescent="0.35">
      <c r="D84" s="8"/>
      <c r="E84" s="73"/>
      <c r="F84" s="73"/>
      <c r="G84" s="73"/>
      <c r="H84" s="73"/>
      <c r="I84" s="73"/>
      <c r="J84" s="73"/>
    </row>
  </sheetData>
  <mergeCells count="23">
    <mergeCell ref="K4:S4"/>
    <mergeCell ref="D13:D16"/>
    <mergeCell ref="D62:D64"/>
    <mergeCell ref="E4:F4"/>
    <mergeCell ref="G4:J4"/>
    <mergeCell ref="D5:D8"/>
    <mergeCell ref="D9:D12"/>
    <mergeCell ref="B1:U1"/>
    <mergeCell ref="D65:D78"/>
    <mergeCell ref="E65:E69"/>
    <mergeCell ref="D18:D21"/>
    <mergeCell ref="D22:D25"/>
    <mergeCell ref="E71:E73"/>
    <mergeCell ref="E74:E78"/>
    <mergeCell ref="D26:D27"/>
    <mergeCell ref="G53:J53"/>
    <mergeCell ref="D54:D61"/>
    <mergeCell ref="H54:H56"/>
    <mergeCell ref="J54:J56"/>
    <mergeCell ref="D35:D37"/>
    <mergeCell ref="D3:S3"/>
    <mergeCell ref="D28:D34"/>
    <mergeCell ref="K62:U62"/>
  </mergeCells>
  <conditionalFormatting sqref="I18 I14:I15 I5:I10 I20:I27">
    <cfRule type="cellIs" dxfId="59" priority="58" stopIfTrue="1" operator="equal">
      <formula>1</formula>
    </cfRule>
    <cfRule type="cellIs" dxfId="58" priority="59" stopIfTrue="1" operator="equal">
      <formula>2</formula>
    </cfRule>
    <cfRule type="cellIs" dxfId="57" priority="60" stopIfTrue="1" operator="equal">
      <formula>3</formula>
    </cfRule>
  </conditionalFormatting>
  <conditionalFormatting sqref="I37">
    <cfRule type="cellIs" dxfId="56" priority="55" stopIfTrue="1" operator="equal">
      <formula>"Low"</formula>
    </cfRule>
    <cfRule type="cellIs" dxfId="55" priority="56" stopIfTrue="1" operator="equal">
      <formula>"High"</formula>
    </cfRule>
    <cfRule type="cellIs" dxfId="54" priority="57" stopIfTrue="1" operator="equal">
      <formula>"Medium"</formula>
    </cfRule>
  </conditionalFormatting>
  <conditionalFormatting sqref="F54 H65:J66 G64:J64 F62:J63">
    <cfRule type="cellIs" dxfId="53" priority="52" stopIfTrue="1" operator="equal">
      <formula>"Fragment"</formula>
    </cfRule>
    <cfRule type="cellIs" dxfId="52" priority="53" stopIfTrue="1" operator="equal">
      <formula>"Frontal"</formula>
    </cfRule>
    <cfRule type="cellIs" dxfId="51" priority="54" stopIfTrue="1" operator="equal">
      <formula>"Flanking"</formula>
    </cfRule>
  </conditionalFormatting>
  <conditionalFormatting sqref="F55 F58:F61">
    <cfRule type="cellIs" dxfId="50" priority="49" stopIfTrue="1" operator="equal">
      <formula>"More"</formula>
    </cfRule>
    <cfRule type="cellIs" dxfId="49" priority="50" stopIfTrue="1" operator="equal">
      <formula>"COGS"</formula>
    </cfRule>
    <cfRule type="cellIs" dxfId="48" priority="51" stopIfTrue="1" operator="equal">
      <formula>"Opportunity Costs"</formula>
    </cfRule>
  </conditionalFormatting>
  <conditionalFormatting sqref="F56:F57">
    <cfRule type="cellIs" dxfId="47" priority="46" stopIfTrue="1" operator="equal">
      <formula>"Above"</formula>
    </cfRule>
    <cfRule type="cellIs" dxfId="46" priority="47" stopIfTrue="1" operator="equal">
      <formula>"Below"</formula>
    </cfRule>
    <cfRule type="cellIs" dxfId="45" priority="48" stopIfTrue="1" operator="equal">
      <formula>"Same"</formula>
    </cfRule>
  </conditionalFormatting>
  <conditionalFormatting sqref="H65:J66 G63:J64 F62:J62">
    <cfRule type="cellIs" dxfId="44" priority="43" stopIfTrue="1" operator="equal">
      <formula>1</formula>
    </cfRule>
    <cfRule type="cellIs" dxfId="43" priority="44" stopIfTrue="1" operator="equal">
      <formula>2</formula>
    </cfRule>
    <cfRule type="cellIs" dxfId="42" priority="45" stopIfTrue="1" operator="equal">
      <formula>3</formula>
    </cfRule>
  </conditionalFormatting>
  <conditionalFormatting sqref="F64">
    <cfRule type="cellIs" dxfId="41" priority="40" operator="equal">
      <formula>"Weak"</formula>
    </cfRule>
    <cfRule type="cellIs" dxfId="40" priority="41" operator="equal">
      <formula>"Limited"</formula>
    </cfRule>
    <cfRule type="cellIs" dxfId="39" priority="42" operator="equal">
      <formula>"Strong"</formula>
    </cfRule>
  </conditionalFormatting>
  <conditionalFormatting sqref="J62:J66">
    <cfRule type="cellIs" dxfId="38" priority="37" stopIfTrue="1" operator="equal">
      <formula>"Enterprise"</formula>
    </cfRule>
    <cfRule type="cellIs" dxfId="37" priority="38" stopIfTrue="1" operator="equal">
      <formula>"Consultative"</formula>
    </cfRule>
    <cfRule type="cellIs" dxfId="36" priority="39" stopIfTrue="1" operator="equal">
      <formula>"Transactional"</formula>
    </cfRule>
  </conditionalFormatting>
  <conditionalFormatting sqref="G5:G10 G14:G27">
    <cfRule type="cellIs" dxfId="35" priority="34" stopIfTrue="1" operator="equal">
      <formula>1</formula>
    </cfRule>
    <cfRule type="cellIs" dxfId="34" priority="35" stopIfTrue="1" operator="equal">
      <formula>2</formula>
    </cfRule>
    <cfRule type="cellIs" dxfId="33" priority="36" stopIfTrue="1" operator="equal">
      <formula>3</formula>
    </cfRule>
  </conditionalFormatting>
  <conditionalFormatting sqref="G54 I54">
    <cfRule type="cellIs" dxfId="32" priority="28" stopIfTrue="1" operator="equal">
      <formula>"Fragment"</formula>
    </cfRule>
    <cfRule type="cellIs" dxfId="31" priority="29" stopIfTrue="1" operator="equal">
      <formula>"Frontal"</formula>
    </cfRule>
    <cfRule type="cellIs" dxfId="30" priority="30" stopIfTrue="1" operator="equal">
      <formula>"Flanking"</formula>
    </cfRule>
  </conditionalFormatting>
  <conditionalFormatting sqref="G58:G61 G55 I55">
    <cfRule type="cellIs" dxfId="29" priority="31" stopIfTrue="1" operator="equal">
      <formula>"More"</formula>
    </cfRule>
    <cfRule type="cellIs" dxfId="28" priority="32" stopIfTrue="1" operator="equal">
      <formula>"COGS"</formula>
    </cfRule>
    <cfRule type="cellIs" dxfId="27" priority="33" stopIfTrue="1" operator="equal">
      <formula>"Opportunity Costs"</formula>
    </cfRule>
  </conditionalFormatting>
  <conditionalFormatting sqref="H57:J57 G56:G57 I54:I55">
    <cfRule type="cellIs" dxfId="26" priority="25" stopIfTrue="1" operator="equal">
      <formula>"Above"</formula>
    </cfRule>
    <cfRule type="cellIs" dxfId="25" priority="26" stopIfTrue="1" operator="equal">
      <formula>"Below"</formula>
    </cfRule>
    <cfRule type="cellIs" dxfId="24" priority="27" stopIfTrue="1" operator="equal">
      <formula>"Same"</formula>
    </cfRule>
  </conditionalFormatting>
  <conditionalFormatting sqref="H59:J61">
    <cfRule type="cellIs" dxfId="23" priority="22" stopIfTrue="1" operator="equal">
      <formula>"More"</formula>
    </cfRule>
    <cfRule type="cellIs" dxfId="22" priority="23" stopIfTrue="1" operator="equal">
      <formula>"COGS"</formula>
    </cfRule>
    <cfRule type="cellIs" dxfId="21" priority="24" stopIfTrue="1" operator="equal">
      <formula>"Opportunity Costs"</formula>
    </cfRule>
  </conditionalFormatting>
  <conditionalFormatting sqref="H60:J60">
    <cfRule type="cellIs" dxfId="20" priority="19" stopIfTrue="1" operator="equal">
      <formula>"Above"</formula>
    </cfRule>
    <cfRule type="cellIs" dxfId="19" priority="20" stopIfTrue="1" operator="equal">
      <formula>"Below"</formula>
    </cfRule>
    <cfRule type="cellIs" dxfId="18" priority="21" stopIfTrue="1" operator="equal">
      <formula>"Same"</formula>
    </cfRule>
  </conditionalFormatting>
  <conditionalFormatting sqref="I12:I13">
    <cfRule type="cellIs" dxfId="17" priority="10" stopIfTrue="1" operator="equal">
      <formula>1</formula>
    </cfRule>
    <cfRule type="cellIs" dxfId="16" priority="11" stopIfTrue="1" operator="equal">
      <formula>2</formula>
    </cfRule>
    <cfRule type="cellIs" dxfId="15" priority="12" stopIfTrue="1" operator="equal">
      <formula>3</formula>
    </cfRule>
  </conditionalFormatting>
  <conditionalFormatting sqref="G12:G13">
    <cfRule type="cellIs" dxfId="14" priority="7" stopIfTrue="1" operator="equal">
      <formula>1</formula>
    </cfRule>
    <cfRule type="cellIs" dxfId="13" priority="8" stopIfTrue="1" operator="equal">
      <formula>2</formula>
    </cfRule>
    <cfRule type="cellIs" dxfId="12" priority="9" stopIfTrue="1" operator="equal">
      <formula>3</formula>
    </cfRule>
  </conditionalFormatting>
  <conditionalFormatting sqref="I11">
    <cfRule type="cellIs" dxfId="11" priority="16" stopIfTrue="1" operator="equal">
      <formula>1</formula>
    </cfRule>
    <cfRule type="cellIs" dxfId="10" priority="17" stopIfTrue="1" operator="equal">
      <formula>2</formula>
    </cfRule>
    <cfRule type="cellIs" dxfId="9" priority="18" stopIfTrue="1" operator="equal">
      <formula>3</formula>
    </cfRule>
  </conditionalFormatting>
  <conditionalFormatting sqref="G11">
    <cfRule type="cellIs" dxfId="8" priority="13" stopIfTrue="1" operator="equal">
      <formula>1</formula>
    </cfRule>
    <cfRule type="cellIs" dxfId="7" priority="14" stopIfTrue="1" operator="equal">
      <formula>2</formula>
    </cfRule>
    <cfRule type="cellIs" dxfId="6" priority="15" stopIfTrue="1" operator="equal">
      <formula>3</formula>
    </cfRule>
  </conditionalFormatting>
  <conditionalFormatting sqref="G28:G34">
    <cfRule type="cellIs" dxfId="5" priority="1" stopIfTrue="1" operator="equal">
      <formula>1</formula>
    </cfRule>
    <cfRule type="cellIs" dxfId="4" priority="2" stopIfTrue="1" operator="equal">
      <formula>2</formula>
    </cfRule>
    <cfRule type="cellIs" dxfId="3" priority="3" stopIfTrue="1" operator="equal">
      <formula>3</formula>
    </cfRule>
  </conditionalFormatting>
  <conditionalFormatting sqref="I28:I34">
    <cfRule type="cellIs" dxfId="2" priority="4" stopIfTrue="1" operator="equal">
      <formula>1</formula>
    </cfRule>
    <cfRule type="cellIs" dxfId="1" priority="5" stopIfTrue="1" operator="equal">
      <formula>2</formula>
    </cfRule>
    <cfRule type="cellIs" dxfId="0" priority="6" stopIfTrue="1" operator="equal">
      <formula>3</formula>
    </cfRule>
  </conditionalFormatting>
  <printOptions horizontalCentered="1"/>
  <pageMargins left="0.51181102362204722" right="0.51181102362204722" top="0.35433070866141736" bottom="0.19685039370078741" header="0.15748031496062992" footer="0.23622047244094491"/>
  <pageSetup paperSize="8" scale="45" orientation="landscape" r:id="rId1"/>
  <headerFooter alignWithMargins="0">
    <oddFooter>&amp;L&amp;D&amp;C&amp;F&amp;RPage &amp;P of &amp;N</oddFooter>
  </headerFooter>
  <rowBreaks count="3" manualBreakCount="3">
    <brk id="47" max="16383" man="1"/>
    <brk id="49" max="20" man="1"/>
    <brk id="51" max="16383" man="1"/>
  </rowBreaks>
  <colBreaks count="1" manualBreakCount="1">
    <brk id="17" max="7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Tab 1 Negotiation Assessment</vt:lpstr>
      <vt:lpstr>3A. BID and NEGO Present Format</vt:lpstr>
      <vt:lpstr>Tab 2 Presentation Format</vt:lpstr>
      <vt:lpstr>'3A. BID and NEGO Present Format'!Print_Area</vt:lpstr>
      <vt:lpstr>'Tab 2 Presentation Format'!Print_Area</vt:lpstr>
      <vt:lpstr>'3A. BID and NEGO Present Format'!Print_Titles</vt:lpstr>
      <vt:lpstr>'Tab 2 Presentation Format'!Print_Titles</vt:lpstr>
    </vt:vector>
  </TitlesOfParts>
  <Company>Schlumberger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SLB</dc:creator>
  <cp:lastModifiedBy>JP Amlin</cp:lastModifiedBy>
  <cp:lastPrinted>2015-07-13T12:49:16Z</cp:lastPrinted>
  <dcterms:created xsi:type="dcterms:W3CDTF">2004-12-10T12:11:51Z</dcterms:created>
  <dcterms:modified xsi:type="dcterms:W3CDTF">2019-10-09T11:53:22Z</dcterms:modified>
</cp:coreProperties>
</file>